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MGonzalezM\Desktop\ADMN\ADQ\PAA 2022\Base Plan Anual Adquisiciones\"/>
    </mc:Choice>
  </mc:AlternateContent>
  <xr:revisionPtr revIDLastSave="0" documentId="13_ncr:1_{57FCF509-F5A7-4FA1-BAA7-18999BCF18FD}" xr6:coauthVersionLast="47" xr6:coauthVersionMax="47" xr10:uidLastSave="{00000000-0000-0000-0000-000000000000}"/>
  <bookViews>
    <workbookView xWindow="-120" yWindow="-120" windowWidth="19440" windowHeight="11160" xr2:uid="{00000000-000D-0000-FFFF-FFFF00000000}"/>
  </bookViews>
  <sheets>
    <sheet name="PAA" sheetId="1" r:id="rId1"/>
    <sheet name="Hoja1" sheetId="3" state="hidden" r:id="rId2"/>
    <sheet name="Concentradoras" sheetId="2" r:id="rId3"/>
  </sheets>
  <externalReferences>
    <externalReference r:id="rId4"/>
  </externalReferences>
  <definedNames>
    <definedName name="_xlnm._FilterDatabase" localSheetId="2" hidden="1">Concentradoras!$B$1:$O$96</definedName>
    <definedName name="_xlnm._FilterDatabase" localSheetId="0" hidden="1">PAA!$A$19:$AU$234</definedName>
    <definedName name="_xlnm.Print_Area" localSheetId="0">PAA!$A$19:$AK$233</definedName>
    <definedName name="cog">[1]Estructura!$H$2:$I$132</definedName>
    <definedName name="_xlnm.Print_Titles" localSheetId="0">PAA!$19:$19</definedName>
    <definedName name="ue">[1]Estructura!$O$2:$P$44</definedName>
    <definedName name="UR">[1]Estructura!$M$2:$N$10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1" i="1" l="1"/>
  <c r="M231" i="1"/>
  <c r="Y232" i="1"/>
  <c r="AB111" i="1"/>
  <c r="A232" i="1"/>
  <c r="AB146" i="1"/>
  <c r="AD146" i="1"/>
  <c r="AB45" i="1"/>
  <c r="AA61" i="1"/>
  <c r="AB61" i="1" s="1"/>
  <c r="AD45" i="1"/>
  <c r="AD62" i="1"/>
  <c r="AB151" i="1"/>
  <c r="AB149" i="1"/>
  <c r="AB147" i="1"/>
  <c r="AB145" i="1"/>
  <c r="AB134" i="1"/>
  <c r="AB133" i="1"/>
  <c r="AB129" i="1"/>
  <c r="AB125" i="1"/>
  <c r="AB119" i="1"/>
  <c r="AB117" i="1"/>
  <c r="AB78" i="1"/>
  <c r="AB77" i="1"/>
  <c r="AB76" i="1"/>
  <c r="AB75" i="1"/>
  <c r="AB74" i="1"/>
  <c r="AB72" i="1"/>
  <c r="AB70" i="1"/>
  <c r="AB81" i="1" s="1"/>
  <c r="AB59" i="1"/>
  <c r="AB38" i="1"/>
  <c r="AD105" i="1"/>
  <c r="AD93" i="1"/>
  <c r="AA162" i="1"/>
  <c r="Z153" i="1"/>
  <c r="AB153" i="1" s="1"/>
  <c r="Z40" i="1"/>
  <c r="AB40" i="1" s="1"/>
  <c r="AA204" i="1"/>
  <c r="AA59" i="1"/>
  <c r="AA72" i="1"/>
  <c r="AE162" i="1"/>
  <c r="AE20" i="1" l="1"/>
  <c r="AA230" i="1"/>
  <c r="AA229" i="1"/>
  <c r="AA228" i="1"/>
  <c r="AA227" i="1"/>
  <c r="AA226" i="1"/>
  <c r="AA224" i="1"/>
  <c r="AA223" i="1"/>
  <c r="AA222" i="1"/>
  <c r="AA221" i="1"/>
  <c r="AA220" i="1"/>
  <c r="AA219" i="1"/>
  <c r="AE192" i="1"/>
  <c r="AA184" i="1"/>
  <c r="AA183" i="1"/>
  <c r="AA176" i="1"/>
  <c r="AA158" i="1"/>
  <c r="AA151" i="1"/>
  <c r="AA149" i="1"/>
  <c r="AA147" i="1"/>
  <c r="AA145" i="1"/>
  <c r="AA134" i="1"/>
  <c r="AA133" i="1"/>
  <c r="AA129" i="1"/>
  <c r="AA125" i="1"/>
  <c r="AA119" i="1"/>
  <c r="AA117" i="1"/>
  <c r="AA80" i="1"/>
  <c r="AA79" i="1"/>
  <c r="AA78" i="1"/>
  <c r="AA77" i="1"/>
  <c r="AA76" i="1"/>
  <c r="AA75" i="1"/>
  <c r="AA74" i="1"/>
  <c r="AA70" i="1"/>
  <c r="AA69" i="1"/>
  <c r="AA67" i="1"/>
  <c r="AA38" i="1"/>
  <c r="Z196" i="1"/>
  <c r="Z191" i="1"/>
  <c r="Z190" i="1"/>
  <c r="Z63" i="1"/>
  <c r="Z68" i="1"/>
  <c r="Z73" i="1"/>
  <c r="Z218" i="1"/>
  <c r="Z217" i="1"/>
  <c r="Z216" i="1"/>
  <c r="Z215" i="1"/>
  <c r="Z213" i="1"/>
  <c r="Z212" i="1"/>
  <c r="Z211" i="1"/>
  <c r="Z210" i="1"/>
  <c r="Z209" i="1"/>
  <c r="Z206" i="1"/>
  <c r="AB206" i="1" s="1"/>
  <c r="Z205" i="1"/>
  <c r="AB205" i="1" s="1"/>
  <c r="Z199" i="1"/>
  <c r="AB199" i="1" s="1"/>
  <c r="Z198" i="1"/>
  <c r="AB198" i="1" s="1"/>
  <c r="Z194" i="1"/>
  <c r="AB194" i="1" s="1"/>
  <c r="Z193" i="1"/>
  <c r="AB193" i="1" s="1"/>
  <c r="Z188" i="1"/>
  <c r="AB188" i="1" s="1"/>
  <c r="Z185" i="1"/>
  <c r="Z181" i="1"/>
  <c r="AB181" i="1" s="1"/>
  <c r="Z178" i="1"/>
  <c r="Z175" i="1"/>
  <c r="AB175" i="1" s="1"/>
  <c r="AB231" i="1" s="1"/>
  <c r="Z157" i="1"/>
  <c r="Z155" i="1"/>
  <c r="Z150" i="1"/>
  <c r="Z148" i="1"/>
  <c r="AB148" i="1" s="1"/>
  <c r="Z143" i="1"/>
  <c r="AB143" i="1" s="1"/>
  <c r="Z138" i="1"/>
  <c r="Z132" i="1"/>
  <c r="AB132" i="1" s="1"/>
  <c r="Z128" i="1"/>
  <c r="AB128" i="1" s="1"/>
  <c r="Z127" i="1"/>
  <c r="AB127" i="1" s="1"/>
  <c r="Z124" i="1"/>
  <c r="Z118" i="1"/>
  <c r="AB118" i="1" s="1"/>
  <c r="AB152" i="1" s="1"/>
  <c r="Z116" i="1"/>
  <c r="Z107" i="1"/>
  <c r="Z104" i="1"/>
  <c r="Z103" i="1"/>
  <c r="Z102" i="1"/>
  <c r="AB102" i="1" s="1"/>
  <c r="Z101" i="1"/>
  <c r="Z100" i="1"/>
  <c r="Z99" i="1"/>
  <c r="AB99" i="1" s="1"/>
  <c r="Z98" i="1"/>
  <c r="AB98" i="1" s="1"/>
  <c r="Z96" i="1"/>
  <c r="Z95" i="1"/>
  <c r="AB95" i="1" s="1"/>
  <c r="Z94" i="1"/>
  <c r="AB94" i="1" s="1"/>
  <c r="Z92" i="1"/>
  <c r="AB92" i="1" s="1"/>
  <c r="Z91" i="1"/>
  <c r="Z90" i="1"/>
  <c r="AB90" i="1" s="1"/>
  <c r="Z89" i="1"/>
  <c r="AB89" i="1" s="1"/>
  <c r="Z57" i="1"/>
  <c r="AB57" i="1" s="1"/>
  <c r="Z43" i="1"/>
  <c r="AB43" i="1" s="1"/>
  <c r="Z35" i="1"/>
  <c r="AE166" i="1"/>
  <c r="AA231" i="1" l="1"/>
  <c r="AB35" i="1"/>
  <c r="AB62" i="1" s="1"/>
  <c r="AE197" i="1"/>
  <c r="AE175" i="1"/>
  <c r="T154" i="1" l="1"/>
  <c r="AE154" i="1" s="1"/>
  <c r="AD231" i="1" l="1"/>
  <c r="H5" i="3" l="1"/>
  <c r="Z105" i="1"/>
  <c r="AB105" i="1" l="1"/>
  <c r="AB106" i="1" s="1"/>
  <c r="AB232" i="1" s="1"/>
  <c r="Z231" i="1"/>
  <c r="Z233" i="1" s="1"/>
  <c r="AD81" i="1"/>
  <c r="C10" i="3"/>
  <c r="AE114" i="1"/>
  <c r="Z232" i="1" l="1"/>
  <c r="AA232" i="1" s="1"/>
  <c r="L111" i="1"/>
  <c r="L106" i="1"/>
  <c r="L81" i="1"/>
  <c r="L62" i="1"/>
  <c r="M152" i="1" l="1"/>
  <c r="AE153" i="1"/>
  <c r="AD111" i="1"/>
  <c r="D5" i="3" s="1"/>
  <c r="M111" i="1"/>
  <c r="M106" i="1"/>
  <c r="D3" i="3"/>
  <c r="M62" i="1"/>
  <c r="AC105" i="1"/>
  <c r="M232" i="1" l="1"/>
  <c r="D2" i="3"/>
  <c r="AE111" i="1"/>
  <c r="E5" i="3" s="1"/>
  <c r="AE81" i="1"/>
  <c r="E3" i="3" s="1"/>
  <c r="AE62" i="1"/>
  <c r="E2" i="3" s="1"/>
  <c r="AD152" i="1"/>
  <c r="AC93" i="1"/>
  <c r="AD106" i="1"/>
  <c r="AE83" i="1"/>
  <c r="AE72" i="1"/>
  <c r="AE115" i="1"/>
  <c r="E47" i="2"/>
  <c r="AE110" i="1"/>
  <c r="AE108" i="1"/>
  <c r="D7" i="3" l="1"/>
  <c r="AE231" i="1"/>
  <c r="E7" i="3" s="1"/>
  <c r="AE152" i="1"/>
  <c r="E6" i="3" s="1"/>
  <c r="D6" i="3"/>
  <c r="AE106" i="1"/>
  <c r="E4" i="3" s="1"/>
  <c r="D4" i="3"/>
  <c r="AD232" i="1"/>
  <c r="AE159" i="1"/>
  <c r="AE214" i="1"/>
  <c r="AE208" i="1"/>
  <c r="AE207" i="1"/>
  <c r="AE206" i="1"/>
  <c r="AE205" i="1"/>
  <c r="AE203" i="1"/>
  <c r="AE202" i="1"/>
  <c r="AE201" i="1"/>
  <c r="AE200" i="1"/>
  <c r="AE199" i="1"/>
  <c r="AE198" i="1"/>
  <c r="AE195" i="1"/>
  <c r="AE194" i="1"/>
  <c r="AE193" i="1"/>
  <c r="AE189" i="1"/>
  <c r="AE188" i="1"/>
  <c r="AE187" i="1"/>
  <c r="AE186" i="1"/>
  <c r="AE182" i="1"/>
  <c r="AE181" i="1"/>
  <c r="AE180" i="1"/>
  <c r="AE179" i="1"/>
  <c r="AE177" i="1"/>
  <c r="AE174" i="1"/>
  <c r="AE173" i="1"/>
  <c r="AE172" i="1"/>
  <c r="AE171" i="1"/>
  <c r="AE170" i="1"/>
  <c r="AE169" i="1"/>
  <c r="AE168" i="1"/>
  <c r="AE167" i="1"/>
  <c r="AE161" i="1"/>
  <c r="AE160" i="1"/>
  <c r="AE156" i="1"/>
  <c r="AE148" i="1"/>
  <c r="AE146" i="1"/>
  <c r="AE144" i="1"/>
  <c r="AE143" i="1"/>
  <c r="AE142" i="1"/>
  <c r="AE141" i="1"/>
  <c r="AE140" i="1"/>
  <c r="AE139" i="1"/>
  <c r="AE137" i="1"/>
  <c r="AE136" i="1"/>
  <c r="AE135" i="1"/>
  <c r="AE132" i="1"/>
  <c r="AE131" i="1"/>
  <c r="AE130" i="1"/>
  <c r="AE128" i="1"/>
  <c r="AE127" i="1"/>
  <c r="AE126" i="1"/>
  <c r="AE123" i="1"/>
  <c r="AE122" i="1"/>
  <c r="AE121" i="1"/>
  <c r="AE120" i="1"/>
  <c r="AE118" i="1"/>
  <c r="AE113" i="1"/>
  <c r="AE112" i="1"/>
  <c r="AE109" i="1"/>
  <c r="AE105" i="1"/>
  <c r="AE102" i="1"/>
  <c r="AE99" i="1"/>
  <c r="AE98" i="1"/>
  <c r="AE97" i="1"/>
  <c r="AE95" i="1"/>
  <c r="AE94" i="1"/>
  <c r="AE93" i="1"/>
  <c r="AE92" i="1"/>
  <c r="AE90" i="1"/>
  <c r="AE89" i="1"/>
  <c r="AE88" i="1"/>
  <c r="AE87" i="1"/>
  <c r="AE86" i="1"/>
  <c r="AE85" i="1"/>
  <c r="AE84" i="1"/>
  <c r="AE82" i="1"/>
  <c r="AE71" i="1"/>
  <c r="AE64" i="1"/>
  <c r="AE58" i="1"/>
  <c r="AE57" i="1"/>
  <c r="AE56" i="1"/>
  <c r="AE55" i="1"/>
  <c r="AE54" i="1"/>
  <c r="AE45" i="1"/>
  <c r="AE44" i="1"/>
  <c r="AE43" i="1"/>
  <c r="AE42" i="1"/>
  <c r="AE41" i="1"/>
  <c r="AE40" i="1"/>
  <c r="AE39" i="1"/>
  <c r="AE35" i="1"/>
  <c r="AE34" i="1"/>
  <c r="AE33" i="1"/>
  <c r="M57" i="2"/>
  <c r="M37" i="2"/>
  <c r="M4" i="2"/>
  <c r="M6" i="2"/>
  <c r="M8" i="2"/>
  <c r="M9" i="2"/>
  <c r="M13" i="2"/>
  <c r="M14" i="2"/>
  <c r="M15" i="2"/>
  <c r="M16" i="2"/>
  <c r="M17" i="2"/>
  <c r="M18" i="2"/>
  <c r="M19" i="2"/>
  <c r="M20" i="2"/>
  <c r="M21" i="2"/>
  <c r="M23" i="2"/>
  <c r="M24" i="2"/>
  <c r="M25" i="2"/>
  <c r="M26" i="2"/>
  <c r="M28" i="2"/>
  <c r="M29" i="2"/>
  <c r="M30" i="2"/>
  <c r="M31" i="2"/>
  <c r="M34" i="2"/>
  <c r="M35" i="2"/>
  <c r="M38" i="2"/>
  <c r="M39" i="2"/>
  <c r="M41" i="2"/>
  <c r="M42" i="2"/>
  <c r="M43" i="2"/>
  <c r="M44" i="2"/>
  <c r="M45" i="2"/>
  <c r="M46" i="2"/>
  <c r="M47" i="2"/>
  <c r="M49" i="2"/>
  <c r="M53" i="2"/>
  <c r="M54" i="2"/>
  <c r="M59" i="2"/>
  <c r="M62" i="2"/>
  <c r="M63" i="2"/>
  <c r="M65" i="2"/>
  <c r="M66" i="2"/>
  <c r="M67" i="2"/>
  <c r="M68" i="2"/>
  <c r="M71" i="2"/>
  <c r="M72" i="2"/>
  <c r="M77" i="2"/>
  <c r="M83" i="2"/>
  <c r="M84" i="2"/>
  <c r="M85" i="2"/>
  <c r="M86" i="2"/>
  <c r="M87" i="2"/>
  <c r="M91" i="2"/>
  <c r="M92" i="2"/>
  <c r="M96" i="2"/>
  <c r="M2" i="2"/>
  <c r="AE232" i="1" l="1"/>
  <c r="D10" i="3"/>
  <c r="P120" i="1"/>
  <c r="P97" i="1"/>
  <c r="P68" i="1"/>
  <c r="P64" i="1"/>
  <c r="P58" i="1"/>
  <c r="P57" i="1"/>
  <c r="P56" i="1"/>
  <c r="P55" i="1"/>
  <c r="P54" i="1"/>
  <c r="P44" i="1"/>
  <c r="P43" i="1"/>
  <c r="P42" i="1"/>
  <c r="P41" i="1"/>
  <c r="P40" i="1"/>
  <c r="P34" i="1"/>
  <c r="P33" i="1"/>
  <c r="P32" i="1"/>
  <c r="P31" i="1"/>
  <c r="P30" i="1"/>
  <c r="P29" i="1"/>
  <c r="P28" i="1"/>
  <c r="P27" i="1"/>
  <c r="P26" i="1"/>
  <c r="P25" i="1"/>
  <c r="P24" i="1"/>
  <c r="P23" i="1"/>
  <c r="P22" i="1"/>
  <c r="P21" i="1"/>
  <c r="P20" i="1"/>
  <c r="K121" i="1" l="1"/>
  <c r="L121" i="1"/>
  <c r="L152" i="1" l="1"/>
  <c r="L23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tc={6FCC9CD6-FC80-4DED-9070-282ABC732E5B}</author>
    <author>tc={665B7DFC-4837-4AB5-A0C9-06A09F17C8D7}</author>
    <author>tc={0F2B882C-59C5-40A7-806E-3C820D230DA4}</author>
    <author>tc={2AAE5677-F49B-4E35-A025-37D5743C2E76}</author>
    <author>tc={405B9CE4-54FA-4193-ACAD-D078011404B1}</author>
    <author>tc={028815B3-E15A-4D76-A5BE-D7B3B1D1E23B}</author>
    <author>tc={49CF919E-711D-4935-9DFE-ED33C7CCC46E}</author>
    <author>tc={6FC98927-FE3C-4594-98D1-59C20B9C8991}</author>
    <author>tc={C5905B7C-F83B-4834-AC70-5B9E7E22D245}</author>
    <author>tc={620B682B-5691-45AB-BE82-F6804B62D312}</author>
    <author>tc={D11E7547-B6A7-4DCC-A58D-2C23C6799AE0}</author>
    <author>tc={EEFEE5ED-765E-4D44-B625-097CD843E22F}</author>
    <author>tc={A54A2180-80D9-42AC-9D98-C6CDB29A82C4}</author>
    <author>tc={0AF42688-DE18-4609-A09B-39CC8D6575A0}</author>
    <author>tc={70AED2B9-27A4-4978-B548-F805BAE44627}</author>
    <author>tc={7BB060AB-03B4-46B8-BE4A-AABDDDC1A916}</author>
    <author>tc={FC7BAB90-497F-4413-A3AC-B09D085BEB8C}</author>
    <author>tc={3574A555-D806-456F-88C2-CA250A7BDE3B}</author>
    <author>tc={503DA411-C6D3-43EC-91DD-3E8F0AD99BE0}</author>
    <author>tc={A1F95639-F68D-49CC-BAAC-8D71B9BDC139}</author>
    <author>tc={D97E8446-C0D5-41B9-A16F-49DCFEF0FD49}</author>
    <author>tc={E6133905-B294-4D42-9D7D-459E6D25402E}</author>
    <author>tc={6927A223-85E2-423F-88CB-BEC477879B33}</author>
    <author>tc={B5DE638F-7318-4B63-A408-4B73D587C734}</author>
    <author>tc={65ECA24E-B368-4D84-9C5E-37CD9B2BAA6C}</author>
    <author>tc={658F4BC7-4C99-4D75-8BDA-36868378C0AD}</author>
    <author>tc={EB19B2CE-E9CF-4285-98A1-1CC90A19934A}</author>
    <author>tc={D49DE51E-3C7D-4E45-ACF8-D204F42E75E1}</author>
    <author>tc={97CE1E4C-8932-4CFC-A91C-317CCC875DA9}</author>
    <author>tc={8A9C37F9-9638-4B02-8F1D-8B65D4C6C1FA}</author>
    <author>tc={CB309C12-D01B-42E7-9079-7756E011F227}</author>
    <author>tc={B51914EF-7922-49C9-A112-95770A7DF5EE}</author>
    <author>tc={35BCCA39-310C-470E-8A54-B0858D8AD33A}</author>
    <author>tc={C48868BB-F0AA-4658-98B2-FDF3061627F8}</author>
    <author>tc={26B8952F-A10F-4789-AAEC-19502C74F7D3}</author>
    <author>tc={3A51967F-7D36-4923-B24C-B45734E48B03}</author>
    <author>tc={2F3E41D9-BCDB-402B-B9B2-327670A1DB56}</author>
    <author>tc={32FBCA87-1756-42BE-84CC-9E728FD035BE}</author>
    <author>tc={60E1D186-C172-4786-B869-29D7A67819CA}</author>
    <author>tc={51E96170-7FBB-45E4-86C0-041E77F8CE26}</author>
    <author>tc={594E8357-8703-4BAC-9554-568A91CCF5A1}</author>
    <author>tc={C68AA0B2-8829-4CBF-B2D6-561A21C4CA97}</author>
    <author>tc={6191CD1F-16DD-45EB-8FA0-E34CCD558941}</author>
    <author>tc={F1DB353D-31B2-46CF-8FA2-4A035EC815B6}</author>
    <author>tc={B2AD6C7E-98E0-4E44-BAF3-486FBCC7EE46}</author>
    <author>tc={C5EB38AD-FD0A-4D23-850E-A4AD64EB4692}</author>
    <author>tc={FA0A4129-3056-426A-9747-943B4B253B1A}</author>
    <author>tc={D38D0224-61C4-422C-B97E-3C0EBD411578}</author>
    <author>tc={E2BCA37D-C8CA-4D9C-A789-418B382588AE}</author>
    <author>tc={226CDDE4-F871-4B12-A6AA-E2ACD467C40D}</author>
    <author>tc={32D254AC-3C61-4028-B7A7-D450A86FF0EB}</author>
    <author>tc={3F07260F-08B7-4706-9CAA-E1E33DFAFE50}</author>
    <author>tc={2671B4F1-945B-4E59-AAE4-FDBCACDB1C1F}</author>
    <author>tc={350C5D7B-2085-4185-B64A-96017D62113C}</author>
    <author>tc={36574133-9BE7-4157-8D16-A2D1C356019F}</author>
    <author>tc={2F8D6A3C-F18C-4A15-9AE2-333DA17140F7}</author>
    <author>tc={DD1718DF-3E37-4C78-80B9-7888ECEAC41B}</author>
    <author>tc={BA7900CC-DFF6-4E8A-9918-5E63251D1C92}</author>
    <author>tc={5886986B-4AE0-4EC4-B4C0-C914BF919CB3}</author>
    <author>tc={CAC99AC6-6E99-4473-9DB4-409189CEC3E1}</author>
    <author>tc={79440B63-F178-4CAD-9124-0B330A9ECB4D}</author>
    <author>tc={6A7ADB39-D1A7-4F19-B75D-AAF8FBAAA44C}</author>
    <author>tc={160C50EB-BA0C-49E3-993E-7358A19A42F7}</author>
    <author>tc={B92FB6DA-1CCA-4C19-AC9D-9CB37B538686}</author>
    <author>tc={F0A118F4-C662-43B1-99B1-7B146C39384B}</author>
    <author>tc={6DC4041A-FB61-4334-88A1-7CB2615A7F50}</author>
    <author>Gonzalez Martinez, Maria del Carmen</author>
    <author>tc={2CA13ED2-612C-4DBF-98AB-D2660CFD30FD}</author>
    <author>tc={6F396212-3647-4A7D-B259-BCB76337FB0D}</author>
    <author>tc={B10DEF08-DC38-4F47-991C-BDD4F9857772}</author>
    <author>tc={69D5C1F1-B41E-46B2-8EE1-667EBCFF2BC7}</author>
    <author>tc={DD83BBE6-BA09-41B3-BAC1-2CE3E0DE7198}</author>
    <author>tc={5B6FAE37-CBBA-49EF-9CFC-D570A8E963A8}</author>
    <author>tc={30C9DBEA-0FEE-424C-9908-24432F8D3195}</author>
    <author>tc={A7B0AE0B-2B2E-4C35-9719-943C765B136D}</author>
    <author>tc={7804713B-51D3-45CE-A9F0-776B3AE1861F}</author>
    <author>tc={07AA6013-C45F-49B9-88F0-5A18F09E401F}</author>
    <author>tc={AFD1F341-F967-4083-BB3A-32A57D1AAB88}</author>
    <author>tc={FB809B64-E75A-44A1-AAD2-CF8093AE764B}</author>
    <author>tc={7A4E4998-BC68-4369-9099-23C235E54548}</author>
    <author>tc={EE5D5F26-E040-4808-BAAA-C5CD2F896338}</author>
    <author>tc={E6A89895-FF43-483E-8288-8D70034FE148}</author>
    <author>tc={E66F908E-798E-43E0-ADF2-A0011C0258A3}</author>
    <author>tc={AD8FF1B4-035E-4B34-8D1B-B373A559E22A}</author>
    <author>tc={768B7618-68FA-447F-B0F6-BF33772CE96D}</author>
    <author>tc={3E7BFC1B-5468-458F-B11D-079B33462FC5}</author>
    <author>tc={CD3025F2-C804-48EF-9CAB-A2C290C41041}</author>
    <author>tc={4B867BD9-02FA-48BA-BB6B-E75882093C6A}</author>
    <author>tc={099CD455-4CE7-4A8D-BEA7-4A5D6212E9D4}</author>
    <author>tc={78508BF5-A79E-41D7-B4D9-F7E5010E35BD}</author>
    <author>tc={1C62C03D-9447-431C-83C4-837BF567B199}</author>
    <author>tc={2C12053B-1467-45D0-84E2-54E6C9DA8631}</author>
    <author>tc={37548858-72C8-4467-8C86-F93D79BFF05D}</author>
    <author>tc={954C2C4C-3874-4B74-85EA-BA5934AD3EE1}</author>
    <author>tc={830D0970-9343-4C1F-9495-6743EAD479D1}</author>
    <author>tc={AF2356FC-97AF-41D8-B1DB-46A1B6EEDDA0}</author>
    <author>tc={CEB5917A-D93A-41FE-BDD6-6C6FFEE67C06}</author>
    <author>tc={6FAC5929-6A97-418F-A47F-0CC7D7491D7F}</author>
    <author>tc={133B58A4-5F54-479F-A506-AF1A8E0DB8D8}</author>
  </authors>
  <commentList>
    <comment ref="R20" authorId="0" shapeId="0" xr:uid="{00000000-0006-0000-0000-00000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Ya se cuenta con el oficio de petición, se encuentra afinando detalles la DGSM</t>
      </text>
    </comment>
    <comment ref="R33" authorId="1" shapeId="0" xr:uid="{00000000-0006-0000-0000-00000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ha recibido oficio de petición</t>
      </text>
    </comment>
    <comment ref="R34" authorId="2" shapeId="0" xr:uid="{00000000-0006-0000-0000-00000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ha recibido Oficio de Petición</t>
      </text>
    </comment>
    <comment ref="R44" authorId="3" shapeId="0" xr:uid="{00000000-0006-0000-0000-00000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IPEJAL-DGA-CA-LPL-020/2021, en espera de que DGSM complete investigación de mercado, solo cuenta con 2 cotizaciones ya que solo 2 proveedores cuentan con el servicio.</t>
      </text>
    </comment>
    <comment ref="U45" authorId="4"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Mínimo, monto global máximo de ambas partidas $385,688,500.00</t>
      </text>
    </comment>
    <comment ref="U48" authorId="5" shapeId="0" xr:uid="{00000000-0006-0000-0000-00000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Mínimo, monto global máximo de ambas partidas $461,261,500.00</t>
      </text>
    </comment>
    <comment ref="U50" authorId="6" shapeId="0" xr:uid="{00000000-0006-0000-0000-00000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Monto máximo $461,261,500.00</t>
      </text>
    </comment>
    <comment ref="R63" authorId="7" shapeId="0" xr:uid="{00000000-0006-0000-0000-00000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Aun no se cuenta con oficio de petición</t>
      </text>
    </comment>
    <comment ref="R68" authorId="8" shapeId="0" xr:uid="{00000000-0006-0000-0000-00000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70" authorId="9" shapeId="0" xr:uid="{00000000-0006-0000-0000-00002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71" authorId="10" shapeId="0" xr:uid="{00000000-0006-0000-0000-00000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IPEJAL-DGA-CA-LPL-019/2021, se enviarán a sin concurrencia ya que por el periodo que resta, el monto solicitado será menor.</t>
      </text>
    </comment>
    <comment ref="R73" authorId="11" shapeId="0" xr:uid="{00000000-0006-0000-0000-00000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cambia proceso para servicio de suministro de domos en el CADIP, Elaboración del fallo (tentativo 04/06/2021)</t>
      </text>
    </comment>
    <comment ref="R82" authorId="12" shapeId="0" xr:uid="{00000000-0006-0000-0000-00000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3" authorId="13" shapeId="0" xr:uid="{00000000-0006-0000-0000-00000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4" authorId="14" shapeId="0" xr:uid="{00000000-0006-0000-0000-00000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5" authorId="15" shapeId="0" xr:uid="{00000000-0006-0000-0000-00000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6" authorId="16" shapeId="0" xr:uid="{00000000-0006-0000-0000-00001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87" authorId="17" shapeId="0" xr:uid="{00000000-0006-0000-0000-00001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88" authorId="18" shapeId="0" xr:uid="{00000000-0006-0000-0000-00001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Posible gasto a comprobar</t>
      </text>
    </comment>
    <comment ref="R89" authorId="19" shapeId="0" xr:uid="{00000000-0006-0000-0000-00001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Pendiente consolidación de áreas, se cuenta con las bases de DGPV IPEJAL-DGA-CA-LPL-013/2021</t>
      </text>
    </comment>
    <comment ref="R90" authorId="20" shapeId="0" xr:uid="{00000000-0006-0000-0000-00001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1" authorId="21" shapeId="0" xr:uid="{00000000-0006-0000-0000-00001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92" authorId="22" shapeId="0" xr:uid="{00000000-0006-0000-0000-00001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93" authorId="23" shapeId="0" xr:uid="{00000000-0006-0000-0000-00001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4" authorId="24" shapeId="0" xr:uid="{00000000-0006-0000-0000-00001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95" authorId="25" shapeId="0" xr:uid="{00000000-0006-0000-0000-00001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96" authorId="26" shapeId="0" xr:uid="{00000000-0006-0000-0000-00001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Posible gasto a comprobar</t>
      </text>
    </comment>
    <comment ref="R98" authorId="27" shapeId="0" xr:uid="{00000000-0006-0000-0000-00001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Licitación desierta, pendiente nueva convocatoria</t>
      </text>
    </comment>
    <comment ref="R99" authorId="28" shapeId="0" xr:uid="{00000000-0006-0000-0000-00001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pretende aprobar fallo (adjudicado) IPEJAL-DGA-CA-LPL-015/2021 al 03 de junio de 2021</t>
      </text>
    </comment>
    <comment ref="R100" authorId="29" shapeId="0" xr:uid="{00000000-0006-0000-0000-00001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01" authorId="30" shapeId="0" xr:uid="{00000000-0006-0000-0000-00001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102" authorId="31" shapeId="0" xr:uid="{00000000-0006-0000-0000-00001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monto solicitado en proceso $34,000.00 Bases en malacate en revisión del D.A. 18/05/2021</t>
      </text>
    </comment>
    <comment ref="R103" authorId="32" shapeId="0" xr:uid="{00000000-0006-0000-0000-00002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04" authorId="33" shapeId="0" xr:uid="{00000000-0006-0000-0000-00002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t>
      </text>
    </comment>
    <comment ref="R105" authorId="34" shapeId="0" xr:uid="{00000000-0006-0000-0000-00002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ala DGPV, falta oficio de petición de la Dirección Geenral de Prestaciones CADIP</t>
      </text>
    </comment>
    <comment ref="R107" authorId="35" shapeId="0" xr:uid="{00000000-0006-0000-0000-00002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08" authorId="36" shapeId="0" xr:uid="{00000000-0006-0000-0000-00002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IPEJAL-DGA-CA-LPL-019/2021, se enviaran a sin concurrencia por el periodo que resta, el monto requerido es menor.</t>
      </text>
    </comment>
    <comment ref="R109" authorId="37" shapeId="0" xr:uid="{00000000-0006-0000-0000-00002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 Solicitar a DGF los tiempos que prevee la Ley</t>
      </text>
    </comment>
    <comment ref="R110" authorId="38" shapeId="0" xr:uid="{00000000-0006-0000-0000-00002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trasladó el presupuesto para finalizar el pago del contrato que se desprende de la IPEJAL-DGA-UCC-LPN-010/20</t>
      </text>
    </comment>
    <comment ref="R112" authorId="39" shapeId="0" xr:uid="{00000000-0006-0000-0000-00002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Dictamen y Fallo en elaboración, se aperturaron propuestas el 08/06/2021</t>
      </text>
    </comment>
    <comment ref="R113" authorId="40" shapeId="0" xr:uid="{00000000-0006-0000-0000-00002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14" authorId="41" shapeId="0" xr:uid="{00000000-0006-0000-0000-00002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llevará acabo unicamente la compra de Gel antibacterial</t>
      </text>
    </comment>
    <comment ref="R115" authorId="42" shapeId="0" xr:uid="{00000000-0006-0000-0000-00002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llevará acabo unicamente la compra de Gel antibacterial</t>
      </text>
    </comment>
    <comment ref="R116" authorId="43" shapeId="0" xr:uid="{00000000-0006-0000-0000-00002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18" authorId="44" shapeId="0" xr:uid="{00000000-0006-0000-0000-00002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proceso de elaboración 03/06/2021</t>
      </text>
    </comment>
    <comment ref="R121" authorId="45" shapeId="0" xr:uid="{00000000-0006-0000-0000-00002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cuenta con oficio de petición de la dirección general de promoción y vivienda y la dirección general de servicios médicos.</t>
      </text>
    </comment>
    <comment ref="R123" authorId="46" shapeId="0" xr:uid="{00000000-0006-0000-0000-00002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2020 no se llevó a cabo la compra, se envió oficio a las direcciones de IPEJAL solicitando sus peticiones, solo se cuenta con oficio de DGPV</t>
      </text>
    </comment>
    <comment ref="R124" authorId="47" shapeId="0" xr:uid="{00000000-0006-0000-0000-00003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26" authorId="48" shapeId="0" xr:uid="{00000000-0006-0000-0000-00003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Impresos de DGSM Y DRH, Dictamen y fallo en elaboración (tentativo 14-06-2021)</t>
      </text>
    </comment>
    <comment ref="R130" authorId="49" shapeId="0" xr:uid="{00000000-0006-0000-0000-00003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llevará a cabo por un monto de $690,000.00, Bases en revisión de D.Adq</t>
      </text>
    </comment>
    <comment ref="R131" authorId="50" shapeId="0" xr:uid="{00000000-0006-0000-0000-00003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35" authorId="51" shapeId="0" xr:uid="{00000000-0006-0000-0000-00003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en elaboración (se emitieron recomendaciones por parte del OIC al oficio de petición del área requiriente)</t>
      </text>
    </comment>
    <comment ref="R138" authorId="52" shapeId="0" xr:uid="{00000000-0006-0000-0000-00003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cambia proceso para servicio del suministro de domos en el CADIP (Fallo 04/06/2021)</t>
      </text>
    </comment>
    <comment ref="R141" authorId="53" shapeId="0" xr:uid="{00000000-0006-0000-0000-00003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solicitó</t>
      </text>
    </comment>
    <comment ref="R142" authorId="54" shapeId="0" xr:uid="{00000000-0006-0000-0000-00003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44" authorId="55" shapeId="0" xr:uid="{00000000-0006-0000-0000-00003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46" authorId="56" shapeId="0" xr:uid="{00000000-0006-0000-0000-00003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47" authorId="57" shapeId="0" xr:uid="{00000000-0006-0000-0000-00003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48" authorId="58" shapeId="0" xr:uid="{00000000-0006-0000-0000-00003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50" authorId="59" shapeId="0" xr:uid="{00000000-0006-0000-0000-00003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53" authorId="60" shapeId="0" xr:uid="{00000000-0006-0000-0000-00003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Bases IPEJAL-DGA-CA-LPL-023/2021, Para publicar</t>
      </text>
    </comment>
    <comment ref="R154" authorId="61" shapeId="0" xr:uid="{00000000-0006-0000-0000-00003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55" authorId="62" shapeId="0" xr:uid="{00000000-0006-0000-0000-00003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petción</t>
      </text>
    </comment>
    <comment ref="R156" authorId="63" shapeId="0" xr:uid="{00000000-0006-0000-0000-00004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57" authorId="64" shapeId="0" xr:uid="{00000000-0006-0000-0000-00004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67" authorId="65" shapeId="0" xr:uid="{00000000-0006-0000-0000-00004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comprobación del Gasto</t>
      </text>
    </comment>
    <comment ref="K168" authorId="66" shapeId="0" xr:uid="{00000000-0006-0000-0000-000043000000}">
      <text>
        <r>
          <rPr>
            <b/>
            <sz val="9"/>
            <color indexed="81"/>
            <rFont val="Tahoma"/>
            <family val="2"/>
          </rPr>
          <t>Gonzalez Martinez, Maria del Carmen:</t>
        </r>
        <r>
          <rPr>
            <sz val="9"/>
            <color indexed="81"/>
            <rFont val="Tahoma"/>
            <family val="2"/>
          </rPr>
          <t xml:space="preserve">
Renovación del acceso a la plataforma de ICAAV-WIN</t>
        </r>
      </text>
    </comment>
    <comment ref="R169" authorId="67" shapeId="0" xr:uid="{00000000-0006-0000-0000-00004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0" authorId="68" shapeId="0" xr:uid="{00000000-0006-0000-0000-00004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1" authorId="69" shapeId="0" xr:uid="{00000000-0006-0000-0000-00004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Para aprobación del Comite, sin embargo el expediente se encuentra incompleto</t>
      </text>
    </comment>
    <comment ref="R173" authorId="70" shapeId="0" xr:uid="{00000000-0006-0000-0000-00004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174" authorId="71" shapeId="0" xr:uid="{00000000-0006-0000-0000-00004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5" authorId="72" shapeId="0" xr:uid="{5B6FAE37-CBBA-49EF-9CFC-D570A8E963A8}">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77" authorId="73" shapeId="0" xr:uid="{00000000-0006-0000-0000-00004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Fallo y dictamen en elaboración (tentativo 10/06/2021)</t>
      </text>
    </comment>
    <comment ref="R178" authorId="74" shapeId="0" xr:uid="{00000000-0006-0000-0000-00004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solicitó 2020 con LPCC, el presupuesto restante es para el último pago</t>
      </text>
    </comment>
    <comment ref="R179" authorId="75" shapeId="0" xr:uid="{00000000-0006-0000-0000-00004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proceso de aprobación</t>
      </text>
    </comment>
    <comment ref="R185" authorId="76" shapeId="0" xr:uid="{00000000-0006-0000-0000-00004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ha sometido a aprobación del comité, sin embargo, se tiene la disyuntiva en relación a la aprobación por AD</t>
      </text>
    </comment>
    <comment ref="R186" authorId="77" shapeId="0" xr:uid="{00000000-0006-0000-0000-00004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elaboró un convenio modificatorio de ampliación de vigencia al 31/08/2021</t>
      </text>
    </comment>
    <comment ref="R190" authorId="78" shapeId="0" xr:uid="{00000000-0006-0000-0000-00004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91" authorId="79" shapeId="0" xr:uid="{00000000-0006-0000-0000-00004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193" authorId="80" shapeId="0" xr:uid="{00000000-0006-0000-0000-00005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aprobó en 2020</t>
      </text>
    </comment>
    <comment ref="R194" authorId="81" shapeId="0" xr:uid="{00000000-0006-0000-0000-00005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Dictamen y Fallo en elaboración (tentativo 07/06/2021
Respuesta:
    En elaboración de contrato</t>
      </text>
    </comment>
    <comment ref="R196" authorId="82" shapeId="0" xr:uid="{00000000-0006-0000-0000-000052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Apertura 08/06/2021 - Dictamen y Fallo en elaboración.</t>
      </text>
    </comment>
    <comment ref="R197" authorId="83" shapeId="0" xr:uid="{AD8FF1B4-035E-4B34-8D1B-B373A559E22A}">
      <text>
        <t>[Comentario encadenado]
Su versión de Excel le permite leer este comentario encadenado; sin embargo, las ediciones que se apliquen se quitarán si el archivo se abre en una versión más reciente de Excel. Más información: https://go.microsoft.com/fwlink/?linkid=870924
Comentario:
    Apertura 08/06/2021 - Dictamen y Fallo en elaboración.</t>
      </text>
    </comment>
    <comment ref="R198" authorId="84" shapeId="0" xr:uid="{00000000-0006-0000-0000-000053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publicó segunda vuelta 02/06/2021</t>
      </text>
    </comment>
    <comment ref="R199" authorId="85" shapeId="0" xr:uid="{00000000-0006-0000-0000-000054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0" authorId="86" shapeId="0" xr:uid="{00000000-0006-0000-0000-00005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202" authorId="87" shapeId="0" xr:uid="{00000000-0006-0000-0000-000056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Por gasto a comprobar</t>
      </text>
    </comment>
    <comment ref="R203" authorId="88" shapeId="0" xr:uid="{00000000-0006-0000-0000-000057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5" authorId="89" shapeId="0" xr:uid="{00000000-0006-0000-0000-000058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consulta si va a segunda vuelta o primera vuelta con anexo aportación 5 al millar</t>
      </text>
    </comment>
    <comment ref="R207" authorId="90" shapeId="0" xr:uid="{00000000-0006-0000-0000-000059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08" authorId="91" shapeId="0" xr:uid="{00000000-0006-0000-0000-00005A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Sin oficio de petición</t>
      </text>
    </comment>
    <comment ref="R209" authorId="92" shapeId="0" xr:uid="{00000000-0006-0000-0000-00005B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0" authorId="93" shapeId="0" xr:uid="{00000000-0006-0000-0000-00005C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solicitud</t>
      </text>
    </comment>
    <comment ref="R211" authorId="94" shapeId="0" xr:uid="{00000000-0006-0000-0000-00005D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En consulta si va a segunda vuelta o primera vuelta con anexo aportación de 5 al millar</t>
      </text>
    </comment>
    <comment ref="R213" authorId="95" shapeId="0" xr:uid="{00000000-0006-0000-0000-00005E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4" authorId="96" shapeId="0" xr:uid="{00000000-0006-0000-0000-00005F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5" authorId="97" shapeId="0" xr:uid="{00000000-0006-0000-0000-000060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 ref="R216" authorId="98" shapeId="0" xr:uid="{00000000-0006-0000-0000-000061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cuenta con oficio de petición</t>
      </text>
    </comment>
  </commentList>
</comments>
</file>

<file path=xl/sharedStrings.xml><?xml version="1.0" encoding="utf-8"?>
<sst xmlns="http://schemas.openxmlformats.org/spreadsheetml/2006/main" count="2851" uniqueCount="1095">
  <si>
    <t xml:space="preserve">Destino </t>
  </si>
  <si>
    <t>DGSM</t>
  </si>
  <si>
    <t>Servicios Médicos</t>
  </si>
  <si>
    <t>Materiales, accesorios y suministros médicos</t>
  </si>
  <si>
    <t>3992</t>
  </si>
  <si>
    <t>2531</t>
  </si>
  <si>
    <t>2541</t>
  </si>
  <si>
    <t>Medicinas y productos farmacéuticos</t>
  </si>
  <si>
    <t>Subcontratación de servicios con terceros</t>
  </si>
  <si>
    <t>Compra a consumo de medicamentos del cuadro básico de primer, segundo y tercer nivel de atención médica del IPEJAL</t>
  </si>
  <si>
    <t>Adquisición de material de implementos médicos</t>
  </si>
  <si>
    <t>Adquisición de material de odontología</t>
  </si>
  <si>
    <t>Contratación de los servicios hospitalarios, equipo para diagnostico, tratamiento y material oftalmológico</t>
  </si>
  <si>
    <t>Adquisición de material de cardiología 2021</t>
  </si>
  <si>
    <t>Contratación del servicio de pruebas de laboratorio de análisis clínicos</t>
  </si>
  <si>
    <t>Adquisición a consumo de material de traumatología y ortopedia</t>
  </si>
  <si>
    <t xml:space="preserve">Servicio subrogado de Hospitales 1er y 2do nivel </t>
  </si>
  <si>
    <t xml:space="preserve">Contratación del servicio de ambulancias </t>
  </si>
  <si>
    <t>01</t>
  </si>
  <si>
    <t>02</t>
  </si>
  <si>
    <t>17</t>
  </si>
  <si>
    <t>24</t>
  </si>
  <si>
    <t>06</t>
  </si>
  <si>
    <t>31</t>
  </si>
  <si>
    <t>23</t>
  </si>
  <si>
    <t>05</t>
  </si>
  <si>
    <t>04</t>
  </si>
  <si>
    <t>18</t>
  </si>
  <si>
    <t>30</t>
  </si>
  <si>
    <t>03</t>
  </si>
  <si>
    <t>29</t>
  </si>
  <si>
    <t>Aprobado 2022</t>
  </si>
  <si>
    <t>DGP</t>
  </si>
  <si>
    <t>3181</t>
  </si>
  <si>
    <t>Delegaciones Vallarta</t>
  </si>
  <si>
    <t>Casa Hogar</t>
  </si>
  <si>
    <t>Centro De Desarrollo Integral</t>
  </si>
  <si>
    <t>Servicio postal</t>
  </si>
  <si>
    <t>Material de limpieza</t>
  </si>
  <si>
    <t>Productos alimenticios para personas derivado de la prestación de servicios públicos en unidades de salud, educativas, de readaptación social y otras</t>
  </si>
  <si>
    <t>Mantenimiento y conservación menor de inmuebles para la prestación de servicios públicos</t>
  </si>
  <si>
    <t>Material de Limpieza</t>
  </si>
  <si>
    <t>Compra de material de curación e insumos para CADIP- Casa Hogar</t>
  </si>
  <si>
    <t>Compra de Productos para la alimentación de residentes de CADIp-Casa Hogar</t>
  </si>
  <si>
    <t>Adquisición, suministro y colocación de sistema para la automatización de portones de ingreso para el CADIP</t>
  </si>
  <si>
    <t>00</t>
  </si>
  <si>
    <t>DGPV</t>
  </si>
  <si>
    <t>Patrimonio Inmobiliario</t>
  </si>
  <si>
    <t>Mantenimiento de Inmuebles</t>
  </si>
  <si>
    <t>Administración de Promoción y Vivienda y Avalúos</t>
  </si>
  <si>
    <t>3511</t>
  </si>
  <si>
    <t>5421</t>
  </si>
  <si>
    <t>5611</t>
  </si>
  <si>
    <t>5661</t>
  </si>
  <si>
    <t>2411</t>
  </si>
  <si>
    <t>2421</t>
  </si>
  <si>
    <t>2431</t>
  </si>
  <si>
    <t>2441</t>
  </si>
  <si>
    <t>2461</t>
  </si>
  <si>
    <t>2471</t>
  </si>
  <si>
    <t>2481</t>
  </si>
  <si>
    <t>2491</t>
  </si>
  <si>
    <t>2561</t>
  </si>
  <si>
    <t>2591</t>
  </si>
  <si>
    <t>2614</t>
  </si>
  <si>
    <t>2911</t>
  </si>
  <si>
    <t>2921</t>
  </si>
  <si>
    <t>2991</t>
  </si>
  <si>
    <t>3571</t>
  </si>
  <si>
    <t>5621</t>
  </si>
  <si>
    <t>5641</t>
  </si>
  <si>
    <t>5671</t>
  </si>
  <si>
    <t>3411</t>
  </si>
  <si>
    <t>Mantenimiento y conservación menor de inmuebles para la prestación de servicios administrativos</t>
  </si>
  <si>
    <t>Carrocerías, remolques y equipo auxiliar de transporte</t>
  </si>
  <si>
    <t>Maquinaria y equipo agropecuario</t>
  </si>
  <si>
    <t>Equipo de generación eléctrica, aparatos y accesorios eléctricos</t>
  </si>
  <si>
    <t>Productos minerales no metálicos</t>
  </si>
  <si>
    <t>Cemento y productos de concreto</t>
  </si>
  <si>
    <t>Cal, yeso y productos de yeso</t>
  </si>
  <si>
    <t>Madera y productos de madera</t>
  </si>
  <si>
    <t>Material eléctrico y electrónico</t>
  </si>
  <si>
    <t>Artículos metálicos para la construcción</t>
  </si>
  <si>
    <t>Materiales complementarios</t>
  </si>
  <si>
    <t>Otros materiales y artículos de construcción y reparación</t>
  </si>
  <si>
    <t>Fibras sintéticas, hules, plásticos y derivados</t>
  </si>
  <si>
    <t>Otros productos químicos</t>
  </si>
  <si>
    <t>Combustibles, lubricantes y aditivos para maquinaria y equipo de producción</t>
  </si>
  <si>
    <t>Herramientas menores</t>
  </si>
  <si>
    <t>Refacciones y accesorios menores de edificios</t>
  </si>
  <si>
    <t>Refacciones y accesorios menores otros bienes muebles</t>
  </si>
  <si>
    <t>Instalación, reparación y mantenimiento de maquinaria y otros equipos</t>
  </si>
  <si>
    <t>Maquinaria y equipo industrial</t>
  </si>
  <si>
    <t>Sistemas de aire acondicionado, calefacción y de refrigeración</t>
  </si>
  <si>
    <t>Herramientas y máquinas herramienta</t>
  </si>
  <si>
    <t>Servicios financieros y bancarios</t>
  </si>
  <si>
    <t>Servicio de suministro e instalación de enmallados para las propiedades del IPEJAL</t>
  </si>
  <si>
    <t>Adquisición de Remolque para herramienta mediano, giro cero</t>
  </si>
  <si>
    <t>Adquisición de tractor giro cero</t>
  </si>
  <si>
    <t>Adquisición de generadores de electricidad y un transformador para diferentes terrenos propiedad del IPEJAL</t>
  </si>
  <si>
    <t>Material de reparación y Mantenimiento de las diversas áreas del IPEJAL (otros productos químicos)</t>
  </si>
  <si>
    <t>Adquisición de herramienta menor para las distintas direcciones del IPEJAL</t>
  </si>
  <si>
    <t>Contratación de mantenimiento preventivo y correctivo de equipos de aire acondicionado ubicados en diferentes edificios propiedad del IPEJAL</t>
  </si>
  <si>
    <t>Adquisición de herramienta mayor para las direcciones del IPEJAL</t>
  </si>
  <si>
    <t>Adquisición de Guías para el servicio de mensajería</t>
  </si>
  <si>
    <t>Contratación de los Servicios de Avalúos catastrales, comerciales y opiniones de valor para las distintas propiedades del IPEJAL</t>
  </si>
  <si>
    <t>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</si>
  <si>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públicos cuando se efectúen por cuenta de terceros, incluido el pago de deducibles de seguros.</t>
  </si>
  <si>
    <t>Asignaciones destinadas a la adquisición de todo tipo de maquinaria y equipo, refacciones y accesorios mayores utilizados en actividades agropecuarias, tales como: tractores agrícolas, cosechadoras, segadoras, incubadoras, trilladoras, fertilizadoras, desgranadoras, equipo de riego, fumigadoras, roturadoras, sembradoras, cultivadoras, espolveadoras, aspersores e implementos agrícolas entre otros. Incluye maquinaria y equipo pecuario, tales como: ordeñadoras, equipo para la preparación de alimentos para el ganado, para la avicultura y para la cría de animales.</t>
  </si>
  <si>
    <t>Asignaciones destinadas a la adquisición de madera y sus derivados</t>
  </si>
  <si>
    <t>Asignaciones destinadas a cubrir la adquisición de otros materiales para construcción y reparación no consideradas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similares, thinner y removedores de pintura y barniz entre otros.</t>
  </si>
  <si>
    <t>Asignaciones destinadas a cubrir erogaciones por adquisición de productos a partir del hule o de resinas plásticas, perfiles, tubos y conexiones, productos laminados, placas, espumas, envases y contenedores, entre otros productos. Incluye P.V.C.</t>
  </si>
  <si>
    <t>Asignaciones destinadas a la adquisición de toda clase de combustibles para combustión de diferentes tipos de motores o equipos especiales a base de gasolina, diésel y gas natural vehicular (GNV) ya sea en estado líquido o gaseoso, crudos o refinados, así como de lubricantes, aditivos y anticongelante, requeridos para el funcionamiento de maquinaria y equipo para la producción de bienes y servicios, tales como: aplanadoras, excavadoras, perforadoras de suelo, tractocamiones, tractores, despulpadoras, ordeñadoras, cocinetas en las dependencias y entidades, entre otros.</t>
  </si>
  <si>
    <t>Asignaciones destinadas a la adquisición de instrumental complementario y repuesto de edificios, tales como: candados, cerraduras, pasadores, chapas, llaves, manijas para puertas, herrajes, bisagras, entre otros.</t>
  </si>
  <si>
    <t>Asignaciones destinadas a la adquisición de instrumental complementario y repuestos menores no considerados en partidas anteriores</t>
  </si>
  <si>
    <t>3351</t>
  </si>
  <si>
    <t>2451</t>
  </si>
  <si>
    <t>3311</t>
  </si>
  <si>
    <t>Administración de Fondos</t>
  </si>
  <si>
    <t>Cobranza Administrativa</t>
  </si>
  <si>
    <t>Contabilidad</t>
  </si>
  <si>
    <t>Servicios de investigación científica y desarrollo</t>
  </si>
  <si>
    <t>Vidrio y productos de vidrio</t>
  </si>
  <si>
    <t>Servicios legales, de contabilidad, auditoría y relacionados</t>
  </si>
  <si>
    <t>Contratación de los servicios de valuación actuarial del plan de Pensiones para el IPEJAL</t>
  </si>
  <si>
    <t>Material de reparación y Mantenimiento de las diversas áreas del IPEJAL (vidrio y productos de vidrio)</t>
  </si>
  <si>
    <t>DGF</t>
  </si>
  <si>
    <t>2751</t>
  </si>
  <si>
    <t>2521</t>
  </si>
  <si>
    <t>2711</t>
  </si>
  <si>
    <t>3821</t>
  </si>
  <si>
    <t>2111</t>
  </si>
  <si>
    <t>2161</t>
  </si>
  <si>
    <t>2612</t>
  </si>
  <si>
    <t>2721</t>
  </si>
  <si>
    <t>3362</t>
  </si>
  <si>
    <t>3381</t>
  </si>
  <si>
    <t>3551</t>
  </si>
  <si>
    <t>3581</t>
  </si>
  <si>
    <t>3591</t>
  </si>
  <si>
    <t>5111</t>
  </si>
  <si>
    <t>5191</t>
  </si>
  <si>
    <t>Blancos y otros productos textiles, excepto prendas de vestir</t>
  </si>
  <si>
    <t>Fertilizantes, pesticidas y otros agroquímicos</t>
  </si>
  <si>
    <t>Vestuario y uniformes</t>
  </si>
  <si>
    <t>Gastos de orden social</t>
  </si>
  <si>
    <t>Materiales, útiles y equipos menores de oficina</t>
  </si>
  <si>
    <t>Combustibles, lubricantes y aditivos para vehículos destinados a servicios administrativos</t>
  </si>
  <si>
    <t>Prendas de seguridad y protección personal</t>
  </si>
  <si>
    <t>Servicio de Impresión de documentos y papelería oficial</t>
  </si>
  <si>
    <t>Servicios de vigilancia</t>
  </si>
  <si>
    <t>Mantenimiento y conservación de vehículos terrestres, aéreos, marítimos, lacustres y fluviales</t>
  </si>
  <si>
    <t>Servicios de limpieza y manejo de desechos</t>
  </si>
  <si>
    <t>Servicios de jardinería y fumigación</t>
  </si>
  <si>
    <t>Muebles de oficina y estantería</t>
  </si>
  <si>
    <t>Otros mobiliarios y equipos de administración</t>
  </si>
  <si>
    <t>Mantelería para los salones de eventos</t>
  </si>
  <si>
    <t>Material de reparación y Mantenimiento de las diversas áreas del IPEJAL (fertilizantes, pesticidas y otros agroquímicos)</t>
  </si>
  <si>
    <t>Adquisición de bombas de calor 137000 BTU´S trifásica</t>
  </si>
  <si>
    <t>Adquisición de uniformes operativos y médicos</t>
  </si>
  <si>
    <t>Adquisición de bienes y contratación de servicios para el evento del día de las madres</t>
  </si>
  <si>
    <t>Adquisición de bienes y contratación de servicios para el evento de la posada de los trabajadores del IPEJAL</t>
  </si>
  <si>
    <t>Dispersión por tarjeta para compra de Despensa</t>
  </si>
  <si>
    <t>Compra de placas y pines para reconocimiento por años de servicio.</t>
  </si>
  <si>
    <t>Material de Papelería</t>
  </si>
  <si>
    <t>Compra de Sellos Institucionales</t>
  </si>
  <si>
    <t>Servicio de dispersión de gasolina por tarjeta electrónica</t>
  </si>
  <si>
    <t>Compra de Impresos</t>
  </si>
  <si>
    <t>Servicios de vigilancia no armada</t>
  </si>
  <si>
    <t>Servicios de vigilancia armada</t>
  </si>
  <si>
    <t>Mantenimiento preventivo y correctivo para el parque vehicular del IPEJAL</t>
  </si>
  <si>
    <t>Servicios de mantenimiento preventivo y correctivo a equipos contra incendio, detección, alarmas, voceo, y extinción (FM 200 CO2)</t>
  </si>
  <si>
    <t>Servicios de R.P.B.I. (Recolección de residuos peligrosos biológico infecciosos)</t>
  </si>
  <si>
    <t>Servicios de limpieza</t>
  </si>
  <si>
    <t>La contratación de servicios técnicos de fumigación preventiva y correctiva</t>
  </si>
  <si>
    <t>Adquisición de muebles de oficina y estantería</t>
  </si>
  <si>
    <t>Hermano Sol Hermana Agua</t>
  </si>
  <si>
    <t>Club Deportivo Hacienda Real</t>
  </si>
  <si>
    <t>Recursos Humanos</t>
  </si>
  <si>
    <t>Servicios Generales</t>
  </si>
  <si>
    <t>Asignaciones destinadas a la adquisición todo tipo de blancos: batas, colchas, sábanas, fundas, almohadas, toallas, cobertores y colchonetas, entre otros.</t>
  </si>
  <si>
    <t>Asignaciones destinadas a la adquisición de cemento blanco, gris y especial, pega azulejo y productos de concreto.</t>
  </si>
  <si>
    <t>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</si>
  <si>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Asignaciones destinadas a la adquisición de ropa y equipo de máxima seguridad, prendas especiales de protección personal, tales como: guantes, botas de hule y asbesto, de tela o materiales especiales, cascos, caretas, lentes, cinturones y demás prendas distintas de las prendas de protección para seguridad pública y nacional.</t>
  </si>
  <si>
    <t>Asignaciones destinadas a cubrir las erogaciones por servicios de monitoreo de personas, objetos o procesos tanto de inmuebles de los entes públicos como de lugares de dominio público prestados por instituciones de seguridad.</t>
  </si>
  <si>
    <t>Asignaciones destinadas para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</si>
  <si>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</si>
  <si>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2141</t>
  </si>
  <si>
    <t>2941</t>
  </si>
  <si>
    <t>3141</t>
  </si>
  <si>
    <t>3161</t>
  </si>
  <si>
    <t>3171</t>
  </si>
  <si>
    <t>3232</t>
  </si>
  <si>
    <t>3531</t>
  </si>
  <si>
    <t>5151</t>
  </si>
  <si>
    <t>5651</t>
  </si>
  <si>
    <t>5971</t>
  </si>
  <si>
    <t>Materiales, útiles y equipos menores de tecnologías de la información y comunicaciones</t>
  </si>
  <si>
    <t>Refacciones y accesorios menores para equipo de cómputo y telecomunicaciones</t>
  </si>
  <si>
    <t>Servicio telefónico tradicional</t>
  </si>
  <si>
    <t>Servicios de telecomunicaciones y satelitales</t>
  </si>
  <si>
    <t>Servicios de acceso de internet, redes y procesamiento de información</t>
  </si>
  <si>
    <t>Arrendamiento de equipo y bienes informáticos</t>
  </si>
  <si>
    <t>Instalación, reparación y mantenimiento de equipo de cómputo y tecnologías de la información</t>
  </si>
  <si>
    <t>Equipo de cómputo y de tecnología de la información</t>
  </si>
  <si>
    <t>Equipos de comunicación y telecomunicación</t>
  </si>
  <si>
    <t>Licencias informáticas e intelectuales</t>
  </si>
  <si>
    <t>Consumibles almacenables de equipo de cómputo e impresión</t>
  </si>
  <si>
    <t>Accesorios y refacciones</t>
  </si>
  <si>
    <t>Refacciones y accesorios de equipos de computo</t>
  </si>
  <si>
    <t>Refacciones y accesorios de TIC</t>
  </si>
  <si>
    <t>Servicio de Telefonía Fija-Digital</t>
  </si>
  <si>
    <t>Servicio de telefonía Fija-Analógica</t>
  </si>
  <si>
    <t>Mantto Infraestructura de los Enlaces de Microondas</t>
  </si>
  <si>
    <t>Renovación anual del acceso a la PLATAFORMA INTERNET Adobe Creative Cloud</t>
  </si>
  <si>
    <t>Subscripción SITIO WEB JUDICIAL (Boletín Jurídico)</t>
  </si>
  <si>
    <t>Contrato ICAAV WIN para Agencia de Viajes</t>
  </si>
  <si>
    <t>Subscripción SITIO WEB Bloomberg</t>
  </si>
  <si>
    <t>Mensajería Clase 0</t>
  </si>
  <si>
    <t>Subscripción  SITIO WEB Vector de precios</t>
  </si>
  <si>
    <t>Plataforma WEB abc guía libro azul</t>
  </si>
  <si>
    <t>Acceso a la plataforma Devexpres Universal y Xafari</t>
  </si>
  <si>
    <t>Arrendamiento de Impresión</t>
  </si>
  <si>
    <t>Mantenimiento anual del licenciamiento del software captura web quillix, marca prevalent</t>
  </si>
  <si>
    <t>Renovación del licenciamiento anual LaserFiche.</t>
  </si>
  <si>
    <t>Renovación del licenciamiento del Check Point</t>
  </si>
  <si>
    <t>Mantenimiento anual del licenciamiento de Antivirus Kaspersky Endpoint security for bussines advanced</t>
  </si>
  <si>
    <t>Timbrado Emisión de Certificado Fiscal Digital por Internet (CFDI-Factura electrónica )</t>
  </si>
  <si>
    <t>Mantto Control de Turnos y Cita Electrónica "E-flow"</t>
  </si>
  <si>
    <t>Mantto Infraestructura Red de Voz y datos (Equipo de telecomunicaciones)</t>
  </si>
  <si>
    <t>Mantto Software Asistel (Tarificador)</t>
  </si>
  <si>
    <t>Mantto de los UPS del SITE</t>
  </si>
  <si>
    <t xml:space="preserve">Mantenimiento de Biométricos de autenticación y de acceso a áreas restringidas </t>
  </si>
  <si>
    <t>Mantenimiento de Reloj Checador Facial</t>
  </si>
  <si>
    <t>Mantto Equipos SITE HARDWARE HEWLETT-PACKARD (Póliza  de Mantto Infraestructura HP)</t>
  </si>
  <si>
    <t>Mantto Human Sistema de Recursos Humanos</t>
  </si>
  <si>
    <t>Mantto licencias  ATLASSIAN (SCRUM)</t>
  </si>
  <si>
    <t>Mantto Software de Servicios Médicos</t>
  </si>
  <si>
    <t>Renovación anual del CERTIFICADO TLS SECURE SITE PRO WHIT EV para dos dominios</t>
  </si>
  <si>
    <t>Mantto Licencias Telerik para desarrollo de Software</t>
  </si>
  <si>
    <t>Mantto Escáneres</t>
  </si>
  <si>
    <t>CONTPAQ-Facturación electrónica(Timbrado)</t>
  </si>
  <si>
    <t>TeamViewer Corporate</t>
  </si>
  <si>
    <t>Mantenimiento de Openshift</t>
  </si>
  <si>
    <t>Lectores de Huella</t>
  </si>
  <si>
    <t>Proyecto PY83 Infraestructura para el SITE</t>
  </si>
  <si>
    <t>Compra de equipo de computo 2020</t>
  </si>
  <si>
    <t>Circuito cerrado de TV (UNIMEF´S Y CADIP)</t>
  </si>
  <si>
    <t>Aire Acondicionado precisión para UNIMEF Pila Seca</t>
  </si>
  <si>
    <t>Mini Split</t>
  </si>
  <si>
    <t>Equipo de telecomunicaciones</t>
  </si>
  <si>
    <t>Licencias  Sketchup y  V-ray para Sketchup</t>
  </si>
  <si>
    <t>Tecnologías De Información</t>
  </si>
  <si>
    <t>DGIS</t>
  </si>
  <si>
    <t>Asignaciones destinadas a cubrir el alquiler de toda clase de mobiliario y equipo de administración, educacional y recreativo para oficinas o instalaciones educativas o culturales, requerido en el cumplimiento de las funciones oficiales.</t>
  </si>
  <si>
    <t>Asignaciones destinadas a cubrir los gastos por servicios que se contraten con terceros para la instalación, reparación y mantenimiento de equipos de computo y tecnologías de la información, tales como: computadoras, impresoras, dispositivos de seguridad, reguladores, fuentes de potencia ininterrumpida, servidores de información, entre otros, así como el mantenimiento en general. Incluye el pago de deducibles de seguros</t>
  </si>
  <si>
    <t>Referencia 2019</t>
  </si>
  <si>
    <t>Referencia 2020</t>
  </si>
  <si>
    <t>Paola Alejandra Miranda Sandoval</t>
  </si>
  <si>
    <t>Jesús Pedro Martínez Ruelas</t>
  </si>
  <si>
    <t>Israel Montero Villanueva</t>
  </si>
  <si>
    <t>CADIP</t>
  </si>
  <si>
    <t>Silvia Nathalie González Cisneros</t>
  </si>
  <si>
    <t>Teresita de Jesús Sánchez Romero</t>
  </si>
  <si>
    <t>DGA</t>
  </si>
  <si>
    <t>DGJ</t>
  </si>
  <si>
    <t>DCI</t>
  </si>
  <si>
    <t>María Guadalupe Velasco Ponce</t>
  </si>
  <si>
    <t>Descripción de Bien o Servicio</t>
  </si>
  <si>
    <t>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</si>
  <si>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Asignaciones destinadas a la adquisición de toda clase de materiales y suministros médicos que se requieran en hospitales, unidades sanitarias, consultorios, clínicas veterinarias, etc. tales como: jeringas, bandas, gasas, agujas, vendajes, material de sutura, espátulas, lentes, lancetas, hojas de bisturí, prótesis en general, termómetros, Bolsa de cadáveres, entre otros.</t>
  </si>
  <si>
    <t>Asignaciones destinadas a cubrir el costo de los servicios provenientes de la subcontratación que las dependencias y entidades lleven a cabo con personas físicas o morales especializadas, que resulten más convenientes o generen ahorros en la prestación de vienes o servicios públicos, tales como: medicamentos; servicio médico; hospitalario; de laboratorio; exámenes antidoping; suministro y operación del equipamiento de sistemas de detección de exceso de velocidad; operación, conservación y mantenimiento de plantas de tratamiento de aguas residuales, entre otros. Lo anterior, cuando no sea posible atenderlos de manera directa por la propia dependencia o entidad, de conformidad a las disposiciones aplicables.</t>
  </si>
  <si>
    <t>Contratación de los servicios de psiquiatría 2021</t>
  </si>
  <si>
    <t>Contratación del servicio de imagenología</t>
  </si>
  <si>
    <t>Asignaciones destinadas a la adquisición de materiales, artículos y enseres para el aseo, limpieza e higiene, tales como: escobas, jergas, detergentes, jabones de todo tipo, aceites limpiadores, abrillantadores, aromatizantes, bolsas de polietileno de toda clase para basura y desperdicios, botes de plástico de toda clase para basura y desperdicios, cubetas (metálicas y de plástico), esponjas, fibras, franelas, guantes de hule para aseo, mops y trapeadores, papel sanitario, recogedores, blanqueadores, jabón líquido para manos, toallas de papel interdobladas, toallas sanitarias, y otros productos similares.</t>
  </si>
  <si>
    <t>Asignaciones destinadas a la adquisición de todo tipo de productos alimentación y bebidas para la alimentación de personas, derivado de la ejecución de los programas institucionales de salud, seguridad social, educativos, culturales y recreativos, así como para cautivos y reos en proceso de readaptación social. Incluye la adquisición de alimentos y complementos nutricionales para su distribución a la población, así como la alimentación para repatriados y extraditados.</t>
  </si>
  <si>
    <t>Asignaciones destinadas a la adquisición de toda clase de materiales, suministros médicos que se requieran en hospitales, unidades sanitarias, consultorios, clínicas veterinarias, etc. tales como jeringas, bandas, gasas, agujas, vendajes, material de sutura, espátulas, lentes, lancetas, hojas de bisturí, prótesis en general, termómetros, Bolsa para cadáveres, entre otros.</t>
  </si>
  <si>
    <t>Asignaciones destinadas al pago del servicio postal nacional e internacional, gubernamental y privado a través de los establecimientos de mensajería y paquetería y servicio telegráfico nacional e internacional, requeridos en el desempeño de funciones oficiales. Incluye la adquisición de timbres postales y guías prepagadas para mensajería</t>
  </si>
  <si>
    <t>Compra de Guías de Prepago para la Dirección General de Prestaciones</t>
  </si>
  <si>
    <t>Asignaciones destinadas a la adquisición de productos de arena, grava, mármol, piedras calizas, piedras de cantera, otras piedras dimensionadas, arcillas refractarias y no refractarias y cerámica como ladrillos, bloques, tejas, losetas, pisos, azulejos, mosaicos y otros similares para la construcción; cerámica utilizada en la agricultura; loza y porcelana para diversos usos como inodoros, lavamanos, mingitorios y otros similares.</t>
  </si>
  <si>
    <t>Asignaciones destinadas a la adquisición de tabla roca, plafones, paneles acústicos, columnas, molduras, estatuillas, figuras decorativas de yeso y otros productos arquitectónicos de yeso de carácter ornamental. Incluye dolomita calcinada, cal viva, hidratada o apagada y cal para usos específicos a partir de la piedra caliza triturada.</t>
  </si>
  <si>
    <t>Asignaciones destinadas a la adquisición de todo tipo de material eléctrico y electrónico, tales como: cables, interruptores, tubos fluorescentes, focos, aislantes, electrodos, transitores, alambres, lámpara, baterías o pilas, entre otros, que requieras las líneas de transmisión telegráfica, telefónica y de telecomunicaciones, sean aéreas subterráneas o submarinas; igualmente para la adquisición de materiales necesarios en las instalaciones radiofónicas, radiotelegráficas, entre otras.</t>
  </si>
  <si>
    <t>Asignaciones destinadas a cubrir los gastos por adquisición de productos para construcción, reparación y mantenimiento hechos de hierro, acero, aluminio, cobre, zinc, bronce y otras aleaciones, tales como: lingotes, planchas, planchones, hojalata, perfiles, alambres, varillas, ventanas y puertas metálicas, clavos, tornillos y tuercas de todo tipo; mallas ciclónicas y cercas metálicas, etc.</t>
  </si>
  <si>
    <t>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</si>
  <si>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Asignaciones destinadas a la adquisición de productos químicos básicos inorgánicos tales como: ácidos, bases y sales inorgánicas, cloro, negro de humo y el enriquecimiento de materiales radiactivos Así como productos químicos básicos orgánicos, tales como ácidos, anhidridos, alcoholes de uso industrial, cetonas, aldehídos, ácidos grasos, aguarrás, colofonia, colorantes naturales no comestibles, materiales sintéticos para perfumes y cosméticos, edulcorantes sintéticos, entre otros.</t>
  </si>
  <si>
    <t xml:space="preserve">Asignaciones destinadas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t>
  </si>
  <si>
    <t>Asignaciones destinadas a cubrir el pago de servicios financieros y bancarios, tales como: el pago de comisiones, intereses, descuentos e intereses devengados con motivo de la colocación de empréstitos, certificados y otras obligaciones a cargo de la dependencia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e pago o monederos electrónicos de programas gubernamentales. Incluye los gastos de peritos por la realización de avalúo de vienes e inmuebles o por justipreciación.</t>
  </si>
  <si>
    <t>Asignaciones destinadas a cubrir los 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</si>
  <si>
    <t>Asignaciones destinadas a la adquisición de carrocerías ensambladas sobre chasises producidos en otro establecimiento, remolques y semirremolques para usos diversos, campers, caseta y toldos para camionetas, carros dormitorios, remolques para automóviles y camionetas; mecanismos de levantamiento de camiones de volteo, compuertas de camiones de carga y la quinta rueda, así como vehículos y equipo auxiliar de transporte, necesarios para maniobras en puertos y aeropuertos, almacenes, patios de recepción y despacho, tales como: ascensores, grúas para remolcar vehículos, barra de arrastre para desplazamiento, montacargas, vehículos de balizamiento, grúa telescópica, etc.</t>
  </si>
  <si>
    <t>Asignaciones destinadas a la adquisición de todo tipo de maquinaria y equipo industrial, así como sus refacciones y accesorios mayores, tales como: Molinos industriales, calderas, hornos eléctricos, motores, bombas industriales, despulpadoras, pasteurizadoras, envasadoras, entre otros. Incluye la adquisición de toda clase de maquinaria y equipo de perforación y exploración de suelos.</t>
  </si>
  <si>
    <t>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</si>
  <si>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Suministro e instalación de aires acondicionados tipo Mini Split en los diferentes edificios propiedad del IPEJAL</t>
  </si>
  <si>
    <t>Asignaciones destinadas a la adquisición de equipo de generación eléctrica, aparatos y accesorios electrónicos, tales como: generadoras de energía, plantas, moto-generadoras de energía eléctrica, transformadores, reguladores, equipo electrónico, equipo nuclear, tableros de transferencias, entre otros. Excluye los bienes señalados en la partida 5151 Equipo de cómputo y de tecnología de la información.</t>
  </si>
  <si>
    <t>Asignaciones destinadas a la adquisición de herramientas eléctricas, neumáticas y máquinas herramienta, tales como: rectificadoras, cepilladoras, mortajadoras, pulidoras, lijadoras, sierras, taladros y martillos eléctricos, ensambladoras, fresadoras, encuadernadoras y demás herramientas consideradas en los activos fijos de las dependencias y entidades.</t>
  </si>
  <si>
    <t>Asignaciones destinadas a la adquisiciones de vidrio plano, templado, inastillable y otros vidrios laminados; espejos; envases y artículos de vidrio y fibra de vidrio.</t>
  </si>
  <si>
    <t>Asignaciones destinadas al pago del servicio postal nacional e internacional, gubernamental y privado a través de los establecimientos de mensajería y paquetería y servicio telegráfico nacional e internacional, requeridos en el desempeño de funciones oficiales. Incluye la adquisición de timbres postales y guías prepagadas para mensajería.</t>
  </si>
  <si>
    <t>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testigos sociales y otros no clasificados en otra parte. Excluye diseño de sistemas de cómputo y confección de modelos de vestir para reproducción masiva.</t>
  </si>
  <si>
    <t>Unidad de Estudios Económicos, Actuariales y Presupuesto</t>
  </si>
  <si>
    <t>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leguaje y psicología), así como por concepto de estudios e investigaciones de carácter socioeconómico, científico, en ordenación territorial, desarrollo urbano, jurídico, diseño de estrategias de mercadotecnia, análisis de mercado, evaluación de los programas sociales y de fondos federales, entre otros.</t>
  </si>
  <si>
    <t>Asignaciones destinadas a la adquisición de materiales , artículos diversos y equipos menores propios para el uso de las oficinas, tales como: papelería en general, formas, libretas, carpetas y cualquier tipo de papel; artículos y útiles de escritorio como engrapadoras, perforadoras manuales, sacapuntas; artículos de dibujo, correspondencia y archivo; cestos de basura y otros productos similares. Incluye la adquisición de artículos de envoltura, sacos y valijas, entre otros.</t>
  </si>
  <si>
    <t>Asignaciones destinadas a la adquisición de materiales, artículos y enseres para el aseo, limpieza e higiene, tales como: escobas, jergas, detergentes, jabones de todo tipo, aceites limpiadores, abrillantadores, aromatizantes, bolsas de polietileno de toda clase para basura y desperdicios, botes de plástico de toda clase para basura y desperdicios, cubetas (metálicas y de plástico), esponjas, fibras, franelas, guantes de hule para aseo, mops y trapeadores, papel sanitario, recogedores, blanqueadores, jabón líquido para manos, toallas de papel interdobladas, toallas sanitarias y otros productos similares.</t>
  </si>
  <si>
    <t>Asignaciones destinadas a la adquisición de este tipo de productos cuyo estado de fabricación se encuentre terminado, tales como: fertilizantes complejos e inorgánicos, fertilizantes nitrogenados, fosfatados, bilógicos procesados o de otro tipo, mezclas, fungicidas, herbicidas, plaguicidas, raticidas, anti germinantes, reguladores del crecimiento de las plantas y nutrientes de suelos, entre otros. Incluye los abonos que se comercializan en estado natural.</t>
  </si>
  <si>
    <t>Asignaciones destinadas a la adquisición de productos químicos básicos inorgánicos tales como: ácidos, bases y sales inorgánicas, cloro, negro de humo y el enriquecimiento de materiales radiactivos. Así como productos químicos básicos orgánicos, tales como: ácidos, anhídridos, alcoholes de uso industrial, cetonas, aldehídos, ácidos grasos, aguarrás, colofonia, colorantes naturales no comestibles, materiales sintéticos para perfumes y cosméticos, edulcorantes sintéticos, entre otros.</t>
  </si>
  <si>
    <t>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</si>
  <si>
    <t>Servicios de mantenimiento preventivo y correctivo a las plantas de emergencia</t>
  </si>
  <si>
    <t>Asignaciones destinadas a cubrir los 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otros.</t>
  </si>
  <si>
    <t>Asignaciones destinadas a la adquisición de 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</si>
  <si>
    <t>Asignaciones destinadas a la adquisición de insumos y equipos menores utilizados en le procesamiento, grabación, impresión de datos, como son: USB, CD, DVD, blue-ray, entre otros así como los materiales para la limpieza y protección de los equipos, tales como: medios ópticos, magnéticos, adaptadores para equipo de cómputo, administradores de cables, apuntadores, cables para transmisión de datos, protectores de video, fundas, solventes, cartuchos de tinta, cintas y tóner para impresoras, así como recargas de cartuchos y tóner para impresora, entre otros.</t>
  </si>
  <si>
    <t>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Blu-ray), batería para laptop, puertos USB, puertos HDMI, circuitos, bocinas, pantallas, ratones, teclados, cámaras, entre otros.</t>
  </si>
  <si>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respaldo de información, lectura óptica; manejo y administración de otras aplicaciones en servidores dedicados o compartidos, como tiendas virtuales, servicios de reservaciones, entre otras. Incluye microfilmación.</t>
  </si>
  <si>
    <t>Servicio de Internet Dedicado de 100,80 y 20 Mbps para el IPEJAL</t>
  </si>
  <si>
    <t>Mantto Licencias Autodesk/AutoCAD</t>
  </si>
  <si>
    <t xml:space="preserve">Sistema de aire acondicionado de precisión en Pila Seca </t>
  </si>
  <si>
    <t>Asignaciones destinadas a la adquisición de equipos y aparatos de uso informático, para el procesamiento electrónico de datos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</si>
  <si>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Asignaciones destinadas a la adquisición de equipo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</si>
  <si>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Asignaciones destinadas a la adquisición de permisos informáticos e intelectuales. Excluye adquisición de conceptos considerados en la partida 5911</t>
  </si>
  <si>
    <t>Víctor Manuel Mariscal Enríquez</t>
  </si>
  <si>
    <t>Justificaciones</t>
  </si>
  <si>
    <t>Concentradora</t>
  </si>
  <si>
    <t>2121</t>
  </si>
  <si>
    <t>2182</t>
  </si>
  <si>
    <t>2961</t>
  </si>
  <si>
    <t>3111</t>
  </si>
  <si>
    <t>3121</t>
  </si>
  <si>
    <t>3131</t>
  </si>
  <si>
    <t>3231</t>
  </si>
  <si>
    <t>3341</t>
  </si>
  <si>
    <t>3342</t>
  </si>
  <si>
    <t>3451</t>
  </si>
  <si>
    <t>Estatus 2021</t>
  </si>
  <si>
    <t>Monto Adjudicado 2021</t>
  </si>
  <si>
    <t>Estatus 2022</t>
  </si>
  <si>
    <t>Monto Adjudicado 2022</t>
  </si>
  <si>
    <t>Tipo de concurso (ADJ, LPSC o LPCC)</t>
  </si>
  <si>
    <t>2151</t>
  </si>
  <si>
    <t>2171</t>
  </si>
  <si>
    <t>2212</t>
  </si>
  <si>
    <t>2214</t>
  </si>
  <si>
    <t>2216</t>
  </si>
  <si>
    <t>2231</t>
  </si>
  <si>
    <t>2551</t>
  </si>
  <si>
    <t>2741</t>
  </si>
  <si>
    <t>2931</t>
  </si>
  <si>
    <t>2981</t>
  </si>
  <si>
    <t>3271</t>
  </si>
  <si>
    <t>3331</t>
  </si>
  <si>
    <t>3361</t>
  </si>
  <si>
    <t>3363</t>
  </si>
  <si>
    <t>3391</t>
  </si>
  <si>
    <t>3512</t>
  </si>
  <si>
    <t>3521</t>
  </si>
  <si>
    <t>3541</t>
  </si>
  <si>
    <t>3572</t>
  </si>
  <si>
    <t>3711</t>
  </si>
  <si>
    <t>3721</t>
  </si>
  <si>
    <t>3751</t>
  </si>
  <si>
    <t>3791</t>
  </si>
  <si>
    <t>3831</t>
  </si>
  <si>
    <t>3851</t>
  </si>
  <si>
    <t>3921</t>
  </si>
  <si>
    <t>3944</t>
  </si>
  <si>
    <t>3951</t>
  </si>
  <si>
    <t>5311</t>
  </si>
  <si>
    <t>5891</t>
  </si>
  <si>
    <t>Materiales, Utiles Y Equipos Menores De Oficina(Preeliminares)</t>
  </si>
  <si>
    <t>Materiales Y Útiles De Impresión Y Reproducción(General)</t>
  </si>
  <si>
    <t>Materiales, Útiles Y Equipos Menores De Tecnologías De La Información Y Comunicaciones(General)</t>
  </si>
  <si>
    <t>Material Impreso E Información Digital (General)</t>
  </si>
  <si>
    <t>Material De Limpieza(General)</t>
  </si>
  <si>
    <t>Materiales Y Utiles De Enseñanza</t>
  </si>
  <si>
    <t>Registro E Identificación Vehicular</t>
  </si>
  <si>
    <t>Productos Alimenticios Para Personas Derivado De La Prestación De Servicios Públicos En Unidades De Salud, Educativas, De Readaptación Social Y Otras</t>
  </si>
  <si>
    <t>Productos Alimenticios Para El Personal En Las Instalaciones De Las Dependencias Y Entidades</t>
  </si>
  <si>
    <t>Productos Alimenticios Para El Personal Derivado De Actividades Extraordinarias</t>
  </si>
  <si>
    <t>Utensilios Para El Servicio De Alimentación</t>
  </si>
  <si>
    <t>Productos Minerales No Metálicos (Almacen)</t>
  </si>
  <si>
    <t>Cemento Y Productos De Concreto (Almacen)</t>
  </si>
  <si>
    <t>Cal, Yeso Y Productos De Yeso (General)</t>
  </si>
  <si>
    <t>Madera Y Productos De Madera (Almacen)</t>
  </si>
  <si>
    <t>Vidrio Y Productos De Vidrio (General)</t>
  </si>
  <si>
    <t>Material Eléctrico Y Electrónico (General)</t>
  </si>
  <si>
    <t>Artículos Metálicos Para La Construcción (Almacen)</t>
  </si>
  <si>
    <t>Materiales Complementarios (Almacen)</t>
  </si>
  <si>
    <t>Otros Materiales Y Artículos De Construcción Y Reparación (Almacen)</t>
  </si>
  <si>
    <t>Fertilizantes, Pesticidas Y Otros Agroquímicos</t>
  </si>
  <si>
    <t>Medicinas Y Productos Farmacéuticos(Medicina Y Productos Farmaceuticos)</t>
  </si>
  <si>
    <t>Materiales, Accesorios Y Suministros Médicos (Material Para Curaciones)</t>
  </si>
  <si>
    <t>Materiales, Accesorios Y Suministros De Laboratorio (Material De Radiología)</t>
  </si>
  <si>
    <t>Fibras Sintéticas, Hules, Plásticos Y Derivados (General)</t>
  </si>
  <si>
    <t>Otros Productos Químicos(General)</t>
  </si>
  <si>
    <t>Combustibles, Lubricantes Y Aditivos Para Vehículos Destinados A Servicios Administrativos (Almacen)</t>
  </si>
  <si>
    <t>Combustibles, Lubricantes Y Aditivos Para Maquinaria Y Equipo De Producción(Gasto Corriente)</t>
  </si>
  <si>
    <t>Vestuario Y Uniformes(Uniformes Varios)</t>
  </si>
  <si>
    <t>Prendas De Seguridad Y Protección Personal</t>
  </si>
  <si>
    <t>Productos Textiles</t>
  </si>
  <si>
    <t>Blancos Y Otros Productos Textiles, Excepto Prendas De Vestir</t>
  </si>
  <si>
    <t>Herramientas Menores(General)</t>
  </si>
  <si>
    <t>Refacciones Y Accesorios Menores De Edificios(Almacen)</t>
  </si>
  <si>
    <t>Refacciones Y Accesorios Menores De Mobiliario Y Equipo De Administración, Educacional Y Recreativo</t>
  </si>
  <si>
    <t>Refacciones Y Accesorios Menores Para Equipo De Cómputo Y Telecomunicaciones</t>
  </si>
  <si>
    <t>Refacciones Y Accesorios Menores De Equipo De Transporte</t>
  </si>
  <si>
    <t>Refacciones Y Accesorios Menores De Maquinaria Y Otros Equipos</t>
  </si>
  <si>
    <t>Refacciones Y Accesorios Menores Otros Bienes Muebles(General)</t>
  </si>
  <si>
    <t>Servicio De Energía Eléctrica</t>
  </si>
  <si>
    <t>Servicio De Gas</t>
  </si>
  <si>
    <t>Servicio De Agua</t>
  </si>
  <si>
    <t>Servicio Telefonico Tradicional</t>
  </si>
  <si>
    <t>Servicios De Telecomunicaciones Y Satelitales</t>
  </si>
  <si>
    <t>Servicios De Acceso De Internet, Redes Y Procesamiento De Información</t>
  </si>
  <si>
    <t>Servicio Postal</t>
  </si>
  <si>
    <t>Arrendamiento De Mobiliario Y Equipo De Administración, Educacional Y Recreativo</t>
  </si>
  <si>
    <t>Arrendamiento De Equipo De Cómputo</t>
  </si>
  <si>
    <t>Patentes, Regalias Y Otros(Suscripcion A Colegios De  Profesionistas)</t>
  </si>
  <si>
    <t>Servicios Legales, De Contabilidad, Auditoría Y Relacionados</t>
  </si>
  <si>
    <t>Servicios De Consultoría Administrativa E Informática</t>
  </si>
  <si>
    <t>Capacitación Institucional</t>
  </si>
  <si>
    <t>Capacitación Especializada</t>
  </si>
  <si>
    <t>Servicios De Investigación Científica Y Desarrollo</t>
  </si>
  <si>
    <t>Servicios De Apoyo Administrativo</t>
  </si>
  <si>
    <t>Servicio De Impresión De Documentos Y Papelería Oficial</t>
  </si>
  <si>
    <t>Servicios De Impresión De Material Informativo Derivado De La Operación Y Administración</t>
  </si>
  <si>
    <t>Servicios De Vigilancia</t>
  </si>
  <si>
    <t>Servicios Profesionales, Científicos Y Técnicos Integrales</t>
  </si>
  <si>
    <t>Servicios Financieros Y Bancarios</t>
  </si>
  <si>
    <t>Seguros De Bienes Patrimoniales</t>
  </si>
  <si>
    <t>Mantenimiento Y Conservacion Menor De Inmuebles Para La Prestacion De Servicios Administrativos</t>
  </si>
  <si>
    <t>Mantenimiento Y Conservacion Menor De Inmuebles Para La Prestacion De Servicios Publicos</t>
  </si>
  <si>
    <t>Mantenimiento Y Conservacion De Mobiliario Y Equipo De Administración, Educacional Y Recreativo</t>
  </si>
  <si>
    <t>Instalación, Reparación Y Mantenimiento De Equipo De Computo Y Tecnologías De La Información</t>
  </si>
  <si>
    <t>Instalación, Reparación Y Mantenimiento De Equipo E Instrumental Médico Y De Laboratorio</t>
  </si>
  <si>
    <t>Mantenimiento Y Conservacion De Vehiculos Terrestres, Aereos, Maritimos, Lacustres Y Fluviales</t>
  </si>
  <si>
    <t>Instalacion, Reparación Y Mantenimiento De Maquinaria Y Otros Equipos</t>
  </si>
  <si>
    <t>Mantenimiento Y Conservación De Maquinaría Y Equipo De Trabajo Específico</t>
  </si>
  <si>
    <t>Servicios De Limpieza Y Manejo De Desechos</t>
  </si>
  <si>
    <t>Servicios De Jardinería Y Fumigación</t>
  </si>
  <si>
    <t>Pasajes Aéreos Nacionales</t>
  </si>
  <si>
    <t>Pasajes Terrestres Nacionales</t>
  </si>
  <si>
    <t>Viáticos En El País</t>
  </si>
  <si>
    <t>Otros Servicios De Traslado Y Hospedaje</t>
  </si>
  <si>
    <t>Gastos De Orden Social(General)</t>
  </si>
  <si>
    <t>Congresos Y Convenciones</t>
  </si>
  <si>
    <t>Gastos De Representación</t>
  </si>
  <si>
    <t>Otros Impuestos Y Derechos</t>
  </si>
  <si>
    <t>Otras Erogaciones Por Resoluciones Por Autoridad Competente</t>
  </si>
  <si>
    <t>Penas, Multas, Accesorios Y Actualizaciones</t>
  </si>
  <si>
    <t>Subcontratacion De Servicios Con Terceros(Oxigeno)</t>
  </si>
  <si>
    <t>Muebles De Oficina Y Estantería</t>
  </si>
  <si>
    <t>Equipo De Computo Y De Tecnología De La Información</t>
  </si>
  <si>
    <t>Otros Mobiliarios Y Equipo De Administración</t>
  </si>
  <si>
    <t>Equipo Médico Y De Laboratorio</t>
  </si>
  <si>
    <t>Carrocerías, Remolques Y Equipo Auxiliar De Transporte</t>
  </si>
  <si>
    <t>Maquinaria Y Equipo Agropecuario</t>
  </si>
  <si>
    <t>Maquinaria Y Equipo Industrial</t>
  </si>
  <si>
    <t>Sistemas De Aire Acondicionado, Calefacción Y De Refrigeración</t>
  </si>
  <si>
    <t>Equipos De Comunicación Y Telecomunicación</t>
  </si>
  <si>
    <t>Equipos De Generación Eléctrica, Aparatos Y Accesorios Eléctricos</t>
  </si>
  <si>
    <t>Herramientas Y Maquinas - Herramienta</t>
  </si>
  <si>
    <t>Adjudicaciones, Expropiaciones E Indemnizaciones De Inmuebles</t>
  </si>
  <si>
    <t>Licencias Informáticas E Intelectuales</t>
  </si>
  <si>
    <t>Inicio del Contrato</t>
  </si>
  <si>
    <t>Oficio de Solicitud</t>
  </si>
  <si>
    <t>Partida</t>
  </si>
  <si>
    <t>Descripción</t>
  </si>
  <si>
    <t>Total Requerido Concentrado</t>
  </si>
  <si>
    <t>Adjudicado</t>
  </si>
  <si>
    <t>Tope Pptal</t>
  </si>
  <si>
    <t>DGA-SG</t>
  </si>
  <si>
    <t>DGA-RH</t>
  </si>
  <si>
    <t>Concurso de Adjudicación</t>
  </si>
  <si>
    <t>Ejercido 2022</t>
  </si>
  <si>
    <t>PLAN ANUAL DE ADQUISICIONES 2022</t>
  </si>
  <si>
    <t>ADJUDICADO</t>
  </si>
  <si>
    <t>Licitación</t>
  </si>
  <si>
    <t>IPEJAL-DGA-CA-LPL-007/2021</t>
  </si>
  <si>
    <t>IPEJAL-DGA-CA-LPL-005/2021</t>
  </si>
  <si>
    <t>IPEJAL-DGA-AD-004/2021</t>
  </si>
  <si>
    <t>IPEJAL-DGA-CA-LPL-009/2021</t>
  </si>
  <si>
    <t>IPEJAL-DGA-CA-LPL-006/2020</t>
  </si>
  <si>
    <t>IPEJAL-DGA-CA-LPL-007/2020</t>
  </si>
  <si>
    <t>IPEJAL-DGA-CA-LPL-008/2020</t>
  </si>
  <si>
    <t>IPEJAL-DGA-CA-LPL-009/2020</t>
  </si>
  <si>
    <t>IPEJAL-DGA-CA-LPL-010/2020</t>
  </si>
  <si>
    <t>IPEJAL-DGA-CA-LPL-018/2021</t>
  </si>
  <si>
    <t>IPEJAL-DGA-CA-LPL-006/2021</t>
  </si>
  <si>
    <t>IPEJAL-DGA-UCC-LPN-001/2021</t>
  </si>
  <si>
    <t>IPEJAL-DGA-UCC-LPL-013/2021</t>
  </si>
  <si>
    <t>IPEJAL-DGA-AD-006/2021</t>
  </si>
  <si>
    <t>IPEJAL-DGA-UCC-LPL-003/2021</t>
  </si>
  <si>
    <t>IPEJAL-DGA-UCC-LPL-021/2021</t>
  </si>
  <si>
    <t>IPEJAL-DGA-AD-003/2021</t>
  </si>
  <si>
    <t>IPEJAL-DGA-UCC-LPL-004/2021</t>
  </si>
  <si>
    <t>IPEGAL-DGA-CA-LPL-003/2021</t>
  </si>
  <si>
    <t>IPEGAL-DGA-CA-LPL-008/2021</t>
  </si>
  <si>
    <t>IPEJAL-DGA-AD-002/2021</t>
  </si>
  <si>
    <t>IPEJAL-DGA-AD-001/2021</t>
  </si>
  <si>
    <t>IPEJAL-DGA-AD-005/2021</t>
  </si>
  <si>
    <t>IPEJAL-DGA-UCC-LPL-009/2021</t>
  </si>
  <si>
    <t>IPEJAL-DGA-CA-LPL-032/2020</t>
  </si>
  <si>
    <t>IPEJAL-DGA-CA-LPL-014/2021</t>
  </si>
  <si>
    <t>IPEJAL-DGA-CA-LPL-011-2021</t>
  </si>
  <si>
    <t>Licitado por la Secretaria de Administración</t>
  </si>
  <si>
    <t>EN PROCESO</t>
  </si>
  <si>
    <t>SIN ESTATUS</t>
  </si>
  <si>
    <t>IPEJAL-DGA-UCC-LPL-029/2021</t>
  </si>
  <si>
    <t>IPEJAL-DGA-UCC-LPL-014/2021</t>
  </si>
  <si>
    <t>IPEJAL-DGA-UCC-LPL-017/2021</t>
  </si>
  <si>
    <t>IPEJAL-DGA-CA-LPL-015/2021</t>
  </si>
  <si>
    <t>IPEJAL-DGA-UCC-LPL-020/2021</t>
  </si>
  <si>
    <t>IPEJAL-DGA-UCC-LPL-017/2021 
IPEJAL-DGA-UCC-LPL-028/2021</t>
  </si>
  <si>
    <t>IPEJAL-DGA-UCC-LPL-019/2021</t>
  </si>
  <si>
    <t>IPEJAL-DGA-UCC-LPL-032/2021</t>
  </si>
  <si>
    <t>IPEJAL-DGA-UCC-LPL-031/2021</t>
  </si>
  <si>
    <t>IPEJAL-DGA-UCC-LPL-025/2021</t>
  </si>
  <si>
    <t>IPEJAL-DGA-UCC-LPL-016/2021</t>
  </si>
  <si>
    <t>IPEJAL-DGA-UCC-LPL-015/2021</t>
  </si>
  <si>
    <t>IPEJAL-DGA-UCC-LPL-005/2021</t>
  </si>
  <si>
    <t>IPEJAL-DGA-UCC-LPL-024/2021</t>
  </si>
  <si>
    <t>IPEJAL_DGA-UCC-LPL-022/2021</t>
  </si>
  <si>
    <t>CANCELADO</t>
  </si>
  <si>
    <t>IPEJAL-DGA-UCC-LPL-018/2021</t>
  </si>
  <si>
    <t>IPEJAL-DGA-AD-011/2021</t>
  </si>
  <si>
    <t>IPEJAL-DGA-AD-010/2021</t>
  </si>
  <si>
    <t>IPEJAL-DGA-UCC-LPN-003/2021</t>
  </si>
  <si>
    <t>IPEJAL-DGA-UCC-LPL-026/2021</t>
  </si>
  <si>
    <t>LPCC</t>
  </si>
  <si>
    <t>AD</t>
  </si>
  <si>
    <t>LPSC</t>
  </si>
  <si>
    <t>Licitante</t>
  </si>
  <si>
    <t>CENTRO DE CIRUGÍA AVANZADA SIGLO XXI, S.A. DE C.V.</t>
  </si>
  <si>
    <t>ISI LAB, S.A. DE C.V.</t>
  </si>
  <si>
    <t>PAXOC, S. DE R.L. DE C.V.</t>
  </si>
  <si>
    <t>MINA PRODUCTOS Y SERVICIOS EMPRESARIALES, S.A. DE C.V.</t>
  </si>
  <si>
    <t>GRUPO EXECTION SOFTWARE, S.A. DE C.V.</t>
  </si>
  <si>
    <t>HERLETT-PACKARD MÉXICO, S. DE R.L. DE C.V.</t>
  </si>
  <si>
    <t>VIASC GRUPO INMOBILIARIO, S.A. DE C.V.</t>
  </si>
  <si>
    <t>LSCC</t>
  </si>
  <si>
    <t>TGA UNIFORMES, S.A. DE C.V.</t>
  </si>
  <si>
    <t xml:space="preserve">
$16,408,130.96</t>
  </si>
  <si>
    <t>SEMAG SEGURIDAD ESPECIALIZADA EN LOGÍSTICA EN CUSTODIA Y SEGURIDAD PRIVADA, S.A. DE C.V.</t>
  </si>
  <si>
    <t>STERIMED, S. DE R.L. DE C.V.</t>
  </si>
  <si>
    <t>ECO BUSSINESS CENTER, S.A. DE C.V.</t>
  </si>
  <si>
    <t>SERVICIOS BROXEL, S.A.P.I. DE C.V.</t>
  </si>
  <si>
    <t>TOKA INTERNACIONAL, S.A.P.I. DE C.V.</t>
  </si>
  <si>
    <t>Partida Presupuestal</t>
  </si>
  <si>
    <t>Nombre Partida Presupuestaria</t>
  </si>
  <si>
    <t>Definición de la Partida Presupuestaria</t>
  </si>
  <si>
    <t>AXTEL, S.A.B. DE C.V.</t>
  </si>
  <si>
    <t>TELÉFONOS DE MÉXICO, S.A.B. DE C.V.</t>
  </si>
  <si>
    <t>AESS COMUNICACIONES, S.A. DE C.V.</t>
  </si>
  <si>
    <t>AXTEL, S.A.B. DE C.V. (PART 1 Y 3)</t>
  </si>
  <si>
    <t>CADGRAFICS DE OCCIDENTE, S.A. DE C.V.</t>
  </si>
  <si>
    <t>MICROINFORMÁTICA GERENCIAL, S.A. DE C.V.</t>
  </si>
  <si>
    <t>COMPUCAD, S.A. DE C.V.</t>
  </si>
  <si>
    <t>IPEJAL-DGA-UCC-LPL-012/2021</t>
  </si>
  <si>
    <t>GAMA SISTEMAS, S.A. DE C.V.</t>
  </si>
  <si>
    <t>SERVICIOS DE IMPLEMENTACIÓN EN REDES CONVERGENTES, S.A. DE C.V.</t>
  </si>
  <si>
    <t>APLICACIONES EN COMUNICACIONES Y SOFTWARE, S.A. DE C.V.</t>
  </si>
  <si>
    <t>IPEJAL-DGA-UCC-LPL-011/2021</t>
  </si>
  <si>
    <t>IPEJAL-DGA-CA-LPL-001/2020-I</t>
  </si>
  <si>
    <t>SERVICIOS HOSPITALARIOS SANTA CATALINA, S.A. DE C.V. (PART 1 Y PART 2)</t>
  </si>
  <si>
    <t>HOSPITAL TERRANOVA, S.A. DE C.V. (PART 2)</t>
  </si>
  <si>
    <t>IPEJAL-DGA-CA-LPL-001/2020-II</t>
  </si>
  <si>
    <t>IPEJAL-DGA-CA-LPL-012/2020-I</t>
  </si>
  <si>
    <t>SANATORIO GUADALAJARA, S.A. (PART 1 Y PART 2)</t>
  </si>
  <si>
    <t>CENTRO HOSPITALARIO MAC, S.A. DE C.V. (PART 2)</t>
  </si>
  <si>
    <t>IPEJAL-DGA-CA-LPL-012/2020-II</t>
  </si>
  <si>
    <t>IPEJAL-DGA-CA-LPL-012/2020-III</t>
  </si>
  <si>
    <t>HOSPITAL EL ÁNGEL, S.A. DE C.V. (PART 1)</t>
  </si>
  <si>
    <t>IPEJAL-DGA-CA-LPL-012/2020-IV</t>
  </si>
  <si>
    <t>HOSPITAL SANTA MARGARITA, S.A. DE C.V. (PART 2)</t>
  </si>
  <si>
    <t>IPEJAL-DGA-CA-LPL-012/2020-V</t>
  </si>
  <si>
    <t>CLÍNICA SAN PÍO,S .A. DE C.V. (PART 1)</t>
  </si>
  <si>
    <t>DISTRIBUIDORA CRSIEL, S.A. DE C.V.</t>
  </si>
  <si>
    <t>COMERCIALIZADORA RAPIFRUIT, S.A. DE C.V.</t>
  </si>
  <si>
    <t>IPEJAL-DGA-CA-LPL-004/2021-I</t>
  </si>
  <si>
    <t>IPEJAL-DGA-CA-LPL-004/2021-II</t>
  </si>
  <si>
    <t>IPEJAL-DGA-CA-LPL-004/2021-III</t>
  </si>
  <si>
    <t>ALIMENTOS SELLO ROJO, S.A. DE C.V.</t>
  </si>
  <si>
    <t>PROTECCIÓN PEDREGAL, S.A. DE C.V. / SSS ASISTENCIA Y SUPERVISIÓN, S.A. DE C.V. / SERVICIOS ESPECIALIZADOS DE INVESTIGACIÓN Y CUSTODIA, S.A. DE C.V.</t>
  </si>
  <si>
    <t>AMBULANCIAS MH, S. DE R.L. DE C.V.</t>
  </si>
  <si>
    <t>LABORATORIOS PISA, S.A. DE C.V.</t>
  </si>
  <si>
    <t>PRAXAIR MÉXICO, S. DE R.L. DE C.V.</t>
  </si>
  <si>
    <t>PRODUCTOS HOSPITALARIOS, S.A. DE C.V.</t>
  </si>
  <si>
    <t>IPEGAL-DGA-CA-LPL-010/2021-I</t>
  </si>
  <si>
    <t>IPEGAL-DGA-CA-LPL-010/2021-II</t>
  </si>
  <si>
    <t>COEFICIENTE COMUNICACIONES, S.A. DE C.V. (PART 2)</t>
  </si>
  <si>
    <t>BTU AIRE ACONDICIONADO DE MÉXICO, S. DE R.L. DE C.V.</t>
  </si>
  <si>
    <t>CONSORCIO CONSTRUCTOR ADOBES, S.A. DE C.V.</t>
  </si>
  <si>
    <t>SYE SOFTWARE, S.A. DE C.V.</t>
  </si>
  <si>
    <t>SERVICIOS PROFESIONALES DE SOPORTE, S.C.</t>
  </si>
  <si>
    <t>IPEJAL-DGA-CA-LPL-024/2021</t>
  </si>
  <si>
    <t>RSM MÉXICO BOGARÍN, S.C.</t>
  </si>
  <si>
    <t>IPEJAL-DGA-CA-LPL-016/2021</t>
  </si>
  <si>
    <t>TELUTE, S. DE R.L. DE C.V.</t>
  </si>
  <si>
    <t>ALARCÓN MEDICAL, S. DE R.L. DE C.V.</t>
  </si>
  <si>
    <t>ALFEJ MEDICAL ITEMS, S. DE R.L. DE C.V.</t>
  </si>
  <si>
    <t>DIPROSAN, S.A. DE C.V.</t>
  </si>
  <si>
    <t>ECO DISTRIBUIDORA MÉDICA, S.A. DE C.V.</t>
  </si>
  <si>
    <t>ENKYMED, S.A. DE C.V.</t>
  </si>
  <si>
    <t>GRUPO HERVEL, S.A. DE C.V.</t>
  </si>
  <si>
    <t>GRUPO MEDICAL KALICE, S.A.D E C.V.</t>
  </si>
  <si>
    <t>IMPLEMENTOS MÉDICOS DE OCCIDENTE, S.A. DE C.V.</t>
  </si>
  <si>
    <t>PRESEFA, S.A. DE C.V.</t>
  </si>
  <si>
    <t>AVANCES TÉCNICOS EN INFORMÁTICA, S.A. DE C.V.</t>
  </si>
  <si>
    <t>ACROPEL PAPELERÍA, S.A. DE C.V.</t>
  </si>
  <si>
    <t>IPEJAL-DGA-UCC-LPL-034-2021</t>
  </si>
  <si>
    <t>IPEJAL-DGA-UCC-LPL-023/2021</t>
  </si>
  <si>
    <t>IPEJAL-DGA-UCC-LPL-007/2021</t>
  </si>
  <si>
    <t>IPEJAL-DGA-CA-LPL-022/2021-II</t>
  </si>
  <si>
    <t>IPEJAL-DGA-CA-LPL-022/2021-I</t>
  </si>
  <si>
    <t>IPEJAL-DGA-CA-LPL-022/2021-III</t>
  </si>
  <si>
    <t>IPEJAL-DGA-CA-LPL-022/2021-IV</t>
  </si>
  <si>
    <t>IPEJAL-DGA-CA-LPL-022/2021-VI</t>
  </si>
  <si>
    <t>IPEJAL-DGA-CA-LPL-022/2021-V</t>
  </si>
  <si>
    <t>IPEJAL-DGA-CA-LPL-022/2021-VII</t>
  </si>
  <si>
    <t>IPEJAL-DGA-CA-LPL-022/2021-VIII</t>
  </si>
  <si>
    <t>IPEJAL-DGA-CA-LPL-022/2021-IX</t>
  </si>
  <si>
    <t>IPEJAL-DGA-CA-LPL-022/2021-X</t>
  </si>
  <si>
    <t>IPEJAL-DGA-CA-LPL-022/2021-XI</t>
  </si>
  <si>
    <t>IPEJAL-DGA-CA-LPL-022/2021-XII</t>
  </si>
  <si>
    <t>IEPJAL-DGA-CA-LPL-026/2021</t>
  </si>
  <si>
    <t>IEPJAL-DGA-CA-LPL-020/2021</t>
  </si>
  <si>
    <t>IPEJAL-DGA-UCC-LPL-035/2021</t>
  </si>
  <si>
    <t>IPEJAL-DGA-CA-LPL-021/2021</t>
  </si>
  <si>
    <t>Modificado a junio 2021</t>
  </si>
  <si>
    <t>Devengado a junio 2021</t>
  </si>
  <si>
    <t>Sugerencia 2022</t>
  </si>
  <si>
    <t>Comentarios / Prioridad</t>
  </si>
  <si>
    <t>El devengado está muy por debajo de expectativa, mantener presupuesto sin incrementar / Alta</t>
  </si>
  <si>
    <t>Comportamiento en línea, corresponde a todo el pago de hospitales, en caso de incrementar deberá contar con una muy buena justificación / Alta</t>
  </si>
  <si>
    <t>Comportamiento ligeramente superior a lo proyectado, en caso de incrementar verificar la  justificación que no corresponda a una eventualidad temporal / Alta</t>
  </si>
  <si>
    <t>El devengado está muy por debajo de expectativa, mantener y en su caso reducir presupuesto / Alta</t>
  </si>
  <si>
    <t>Sugerimos se realice una consolidación de compra a través de servicios generales, ya que en este caso estamos fraccionando compras</t>
  </si>
  <si>
    <t>Aun cuando no muestra un devengado en línea, históricamente es una partida que se ejerce por lo que sugerimos incrementar máximo con inflación proyectada del 5.6% / Alta</t>
  </si>
  <si>
    <t>En línea con lo proyectado, incrementar ligeramente con base a inflación 5.6%</t>
  </si>
  <si>
    <t>Mantener presupuesto sin incremento, buscar consolidación de compra de guías / Media</t>
  </si>
  <si>
    <t>Corresponde a un mantenimiento proyectado en este año, no se debe presupuestar / Baja</t>
  </si>
  <si>
    <t>Revisar con necesidades y estrategia a aplicar en el ejercicio 2022, no podemos otorgar un techo sugerido ya que es inestable / Media</t>
  </si>
  <si>
    <t>Revisar, en su caso dejar un disponible mínimo para gasto por fondo revolvente y no licitar / Baja</t>
  </si>
  <si>
    <t>Mantener presupuesto sin incremento / Baja</t>
  </si>
  <si>
    <t>No presupuestar ya que es un "proyecto" para el 2021</t>
  </si>
  <si>
    <t>No incrementar presupuesto, incluir a Jurídico en esta compra / Baja</t>
  </si>
  <si>
    <t>Mantener presupuesto / Alta</t>
  </si>
  <si>
    <t>Revisar el techo presupuestal con cotizaciones realizadas, ya que es inestable el costo / Media</t>
  </si>
  <si>
    <t>Mismo línea 73</t>
  </si>
  <si>
    <t>Revisar y consolidar / Baja</t>
  </si>
  <si>
    <t>Definir y revisar con estrategia de centros de servicio / Baja</t>
  </si>
  <si>
    <t>Mantener / Media</t>
  </si>
  <si>
    <t>A revisión con base en necesidades, no incrementar / Baja</t>
  </si>
  <si>
    <t>Mantener presupuesto / Media</t>
  </si>
  <si>
    <t>Compra única 2021, debe ejercerse y no presupuestar en 2022</t>
  </si>
  <si>
    <t>Revisar con necesidades y estrategia a aplicar en el ejercicio 2022 compra consolidada / Media - Alta</t>
  </si>
  <si>
    <t>Revisar estatus contractual, históricamente incrementa más que la inflación / Media</t>
  </si>
  <si>
    <t>A revisión con base en necesidades, no incrementar / Media</t>
  </si>
  <si>
    <t>No incrementar presupuesto / Baja</t>
  </si>
  <si>
    <t>Debe revisarse con RH corresponde a eventos y pagos derivados de contrato colectivo de trabajo / Alta</t>
  </si>
  <si>
    <t>Sonia Guillermina Aguilar Morales</t>
  </si>
  <si>
    <t>Abraham Alejandro Quezada Ponce</t>
  </si>
  <si>
    <t>Fermín Morales González</t>
  </si>
  <si>
    <t>Leticia Barboza Cervantes</t>
  </si>
  <si>
    <t>Carlos Antonio Mendieta Muñoz</t>
  </si>
  <si>
    <t>Daniela Junnuel Santana Becerra</t>
  </si>
  <si>
    <t>Patricia Elizabeth Navarro Camacho</t>
  </si>
  <si>
    <t>Materiales, accesorios y suministros de Laboratorio</t>
  </si>
  <si>
    <t>SAN JUAN DE DIOS SERVICIOS DE SALUD A.C.</t>
  </si>
  <si>
    <t>Ejercer lo programado en este año, el capítulo 5000 se debe evaluar cada año en base a la Política de Bienes, su integración al presupuesto es a reserva de disponibilidad / Baja</t>
  </si>
  <si>
    <t>SEITON DE MÉXICO, S.A. DE C.V.</t>
  </si>
  <si>
    <t>ESK MEDICAL, S. DE R.L. DE C.V.</t>
  </si>
  <si>
    <t>FÁRMACOS AGUILAR, S.A. DE C.V.</t>
  </si>
  <si>
    <t>REINGENIERÍA EN INSUMOS MÉDICOS Y LOGÍSTICA DE ABASTO, S.A. DE C.V.</t>
  </si>
  <si>
    <t>Asignaciones destinadas a la adquisición de toda clase de materiales y suministros utilizados en los laboratorios médicos, químicos, de investigación, fotográficos, cinematográficos, audio-visión, entre otros, tales como: cilindros graduados, matraces, probetas, meceros, campanas de cultivo, cápsulas de porcelana, embudos de vidrio o de polietileno, tubos de cultivo, vidrio de cobalto, tanques de revelado, materiales para radiografía, electrocardiografía, medicina nuclear; artículos para el revelado e impresión de fotografías, esta partida incluye animales para experimentación</t>
  </si>
  <si>
    <t>OMNIVED GRUPO SAN JORGE, S.A. DE C.V.</t>
  </si>
  <si>
    <t>IMAGENOLOGÍA BAÑUELOS, S.A. DE C.V.</t>
  </si>
  <si>
    <t>IPEJAL-DGA-CA-LPN-002/2021</t>
  </si>
  <si>
    <t>DICIPA,S.A. DE C.V.</t>
  </si>
  <si>
    <t>Observaciones</t>
  </si>
  <si>
    <t>No se cuenta con oficio de petición</t>
  </si>
  <si>
    <t>Posible gasto a comprobar</t>
  </si>
  <si>
    <t>APLICAR POR FONDO REVOLVENTE</t>
  </si>
  <si>
    <t>Bases en elaboración</t>
  </si>
  <si>
    <t>NO REQUERIDO POR EL ÁREA</t>
  </si>
  <si>
    <t>Licitación desierta, pendiente nueva convocatoria</t>
  </si>
  <si>
    <t>Bases en elaboración, se emitieron recomendaciones, monto solicitado en proceso $34,000.00 Bases en malacate en revisión del D.A. 18/05/2021</t>
  </si>
  <si>
    <t>Bases IPEJAL-DGA-CA-LPL-019/2021, se enviaran a sin concurrencia por el periodo que resta, el monto requerido es menor.</t>
  </si>
  <si>
    <t>Se trasladó el presupuesto para finalizar el pago del contrato que se desprende de la IPEJAL-DGA-UCC-LPN-010/20</t>
  </si>
  <si>
    <t>Bases en elaboración, se cuenta con oficio de petición de la dirección general de promoción y vivienda y la dirección general de servicios médicos.</t>
  </si>
  <si>
    <t>En 2020 no se llevó a cabo la compra, se envió oficio a las direcciones de IPEJAL solicitando sus peticiones, solo se cuenta con oficio de DGPV</t>
  </si>
  <si>
    <t>Se solicitó 2020 con LPCC, el presupuesto restante es para el último pago</t>
  </si>
  <si>
    <t>Se elaboró un convenio modificatorio de ampliación de vigencia al 31/08/2021</t>
  </si>
  <si>
    <t>COMPUTER LAND DE OCCIDENTE, S.A. DE C.V.</t>
  </si>
  <si>
    <t>En consulta si va a segunda vuelta o primera vuelta con anexo aportación 5 al millar</t>
  </si>
  <si>
    <t>&lt; A $50,000, NO SE HAN REALIZADO CAMBIOS SUFICIENTES PARA REQUERIR LA TOTALIDAD DEL BIEN, COMPRARÁN SOLO LO NECESARIO</t>
  </si>
  <si>
    <t>IPEJAL-DGA-AD-009/2021</t>
  </si>
  <si>
    <t>COMPRA POR FONDO REVOLVENTE</t>
  </si>
  <si>
    <t>IPEJAL-DGA-CA-LPL-013/2021</t>
  </si>
  <si>
    <t>NO SE REQUIERE LA COMPRA</t>
  </si>
  <si>
    <t>SE INCREMENTARÁ PRESUPUESTO</t>
  </si>
  <si>
    <t>Fecha de Requerimiento (Inicio de Proceso 2022)</t>
  </si>
  <si>
    <t>MEDIA</t>
  </si>
  <si>
    <t>La necesidad de contratar el servicio de mensajería con la finalidad de reforzar las gestiones de cobro sobre adeudos actualizados por concepto de préstamos y rentas de inmuebles propiedad de IPEJAL notificando personalmente a los afiliados y arrendatarios</t>
  </si>
  <si>
    <t>ALTA</t>
  </si>
  <si>
    <t>Dictamen de los Estados Financieros para efectos fiscales al Servicio de Administración Tributaria por así exigirlo el artículo 32-A del Código Fiscal de la Federación; de un Dictamen de los Estados Financieros para efectos financieros junto con la Carta de Observaciones y Recomendaciones para presentarse a la Contraloría del Estado y a la Auditoría Superior del Estado</t>
  </si>
  <si>
    <t xml:space="preserve">Se realizar la valuación actuarial necesaria para conocer la viabilidad financiera del IPEJAL y sus recursos para tener un conocimiento razonable del futuro de la institución a mediano y largo plazo </t>
  </si>
  <si>
    <t>Fin del Contrato 2021</t>
  </si>
  <si>
    <t>Fin del Requerimiento 2022</t>
  </si>
  <si>
    <t>Prioridad Solicitada</t>
  </si>
  <si>
    <t>Prioridad Sugerida</t>
  </si>
  <si>
    <t>DGF/096/2021</t>
  </si>
  <si>
    <t>Contratación del servicio de Auditoría externa para la dictaminación de los estados financieros por las operaciones realizadas por el SEDAR y el IPEJAL del 01 de enero al 31 de diciembre</t>
  </si>
  <si>
    <t>DGCI</t>
  </si>
  <si>
    <t>DG</t>
  </si>
  <si>
    <t>Cuadro Comparativo</t>
  </si>
  <si>
    <t>Anexo 1 (Descripción del Bien)</t>
  </si>
  <si>
    <t>X</t>
  </si>
  <si>
    <t>%</t>
  </si>
  <si>
    <t>Materiales para el registro e identificación de bienes y personas</t>
  </si>
  <si>
    <t>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</si>
  <si>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t>
  </si>
  <si>
    <t>GC</t>
  </si>
  <si>
    <t>AUTORRENOVABLE</t>
  </si>
  <si>
    <t>Mantenimiento de licencias de software que sustenta la operación de los servidores de procesamiento y almacenamiento de datos, administración de la bases de datos, lenguajes de programación, suite de oficina para los usuarios (procesador de palabras, hoja de cálculo, correo electrónico, entre otros).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</si>
  <si>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Estas licencias permiten la continuidad de las operaciones en la integración de información al “Expediente Único Digital” de los afiliados y pensionados, exportando de forma inmediata los documentos digitalizados al expediente que corresponda de forma segura. Evitando solicitar copias fotostáticas en los trámites de prestaciones.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</si>
  <si>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Este licenciamiento es el administrador de contenidos del “Expediente Único Digital” y la digitalización los documentos generados por la operación diaria de las áreas, también permite las autorizaciones por parte de los directores para el otorgamiento de los préstamos.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</si>
  <si>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Fortalecer los medidas de seguridad de toda la información que se procesa en el Ipejal, debido a su alta relevancia es necesario contar con una solución que permita implementar controles y políticas de seguridad apegadas a las normas internaciones como ISO 27001 y al Manual de Gobernanza en Materia de Tecnologías de la Información y Comunicación, para la Administración Pública del Gobierno del Estado de Jalisco.  Con el objetivo de salvaguardar información de todos los procesos como:
•	Intercambio de información entre las Entidades públicas patronales.
•	Administración de la de la nómina de pensionados.
•	Otorgamiento de las prestaciones económicas y de vivienda a los afiliados y pensiones.
•	Otorgamiento de los servicios médicos en los tres niveles de atención.
•	Recuperación de la recuperación de las prestaciones económicas y de vivienda.</t>
  </si>
  <si>
    <t>Contar con una alternativa de bajo costo, para dar continuidad a la emisión de timbres fiscales (CFDI) con las disposiciones expedidas por el SAT en Julio de 2017 en su versión 3.3. Instruyendo que es de carácter obligatorio y su incumplimiento conlleva sanciones.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</si>
  <si>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Mantenimiento de eComprobante META (descarga masiva de CFDI del portal SAT)</t>
  </si>
  <si>
    <t>Facilitar las gestiones contables y de auditorías con una herramienta que permita realizar descargas masivas de Certificado Fiscales Digitales de las bases de datos del SAT.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</si>
  <si>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Administrar el consumo del servicio telefónico para evitar gastos adicionales al servicio contratado, mediante configuraciones específica por usuario que delimita las llamadas internas, locales, nacionales e internacionales; acorde a sus funciones. Además de dar cumplimiento a lo estipulado en la “LEY DE AUSTERIDAD Y AHORRO DEL ESTADO DE JALISCO Y SUS MUNICIPIOS” en su Capítulo III “De los gastos en servicios generales, en materiales y suministros y de las adquisiciones” en su Artículo 23, que al pie de la letra dice: 
Artículo 23. El uso de los servicios de telefonía, tanto fija como móvil, se regulará mediante el establecimiento de un tabulador de cuotas que fije topes en función de las atribuciones, necesidades y responsabilidades de los servidores públicos, o elementos operativos.</t>
  </si>
  <si>
    <t>Proteger los equipos de cómputo y telecomunicaciones que se encuentran instalados en los centros de procesamiento de datos, así como fortalecer la continuidad de las operaciones del Ipejal, ya que los UPS permiten que los equipo sigan activos en caso de que haya fallas en el suministro de energía eléctrica por parte de la CFE, proporcionando un tiempo de gracia en lo que se activa la planta de emergencia o se reestablece el servicio.  Por brinda la posibilidad de continuar otorgando los servicio y proteger a los equipos contra daños por corte abrupto de la energía.</t>
  </si>
  <si>
    <t>Los servicios que ofrece el instituto a sus afiliados y pensionados en las instalaciones del edificio central así como en las unidades médicas y centros de trabajo externo son de alta importancia y dado que éstos residen en los equipos que se encuentran en los centros de procesamiento y comunicaciones de los pisos 1 y 6 del edificio, es primordial que los equipos operen en óptimas condiciones las 24 horas para evitar pérdidas de servicio e información, así como evitar que se degrade el nivel de servicios que actualmente se brindan.</t>
  </si>
  <si>
    <t>Administrar de forma eficiente de los procesos involucrados con los recursos humanos del IPEJAL como es el procesamiento de la nómina, gestión del control de asistencias, vacaciones y días económicos del personal en el IPEJAL, así como pagar de forma oportuna a los empleados con las dispersiones estipuladas por el SAT en la materia.</t>
  </si>
  <si>
    <t>Es necesario contar con una solución que permita que el personal de la Dirección General de Informática y Sistemas administre de manera óptima y automatizada el proceso de desarrollo de software desde el inicio hasta su liberación en productivo, facilitando el control de las versiones en las aplicaciones de desarrollo interno. Aunado a esto, es necesario tener un medio de atención de las solicitudes de servicio mediante un proceso definido. Así como en el cumplimento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t>
  </si>
  <si>
    <t>Proporcionar a la Dirección de Ingeniería de Software, componentes ya desarrollados para incluir funcionalidad en las aplicaciones de desarrollo internos. Optimizando los tiempos de automatización en los siguientes sistemas:
•	Otorgamiento de Préstamos.
•	Intercambio de Información con las Entidades Públicas Patronales (DABC).
•	Administración del Sedar.
•	Portal del IPEJAL. Membresía 
•	Intranet para el manejo de autenticación biométrica.
•	Reingeniería del SIC R2 (fase I y fase II)</t>
  </si>
  <si>
    <t>Contar con la infraestructura adecuada para alimentar el expediente único digital, cada que un afiliado o pensionado solicita una prestación; sin que haya necesidad de dejar documentos originales o en copia.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</si>
  <si>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Emisoft Antimalware</t>
  </si>
  <si>
    <t>Implementar en el Ipejal herramientas basadas en estándares abiertos, para agilizar el desarrollo y el despliegue de aplicaciones portables y seguras. Con el acompañamiento de expertos en la materia.</t>
  </si>
  <si>
    <t>Contar con un sistema de video vigilancia para salvaguardar la integridad física de las personas y de los bienes muebles e inmuebles en las tres unidades médicas, las tres farmacias y el CADIP. Así como proporcionar evidencias que sirvan como evidencia en incidentes ocurridos.</t>
  </si>
  <si>
    <t>Proporcionar a los Centros de Procesamiento de Datos (SITE´s) del Ipejal, las unidades médicas y los centras de trabajo externos, las condiciones de ambiente para evitar que los centros de procesamiento se calienten y lleguen a provocar una pérdida de información por un mal comportamiento originado por el calor y humedad no controlados. Asegurando la continuidad de los servicios que otorga el Instituto a sus afiliados y pensionados.</t>
  </si>
  <si>
    <t>Cableado estructurado para la red de voz y datos</t>
  </si>
  <si>
    <t>Este rubro se requiere para mantener en condiciones adecuadas el cableado estructurado de la red, en las diferentes áreas que requieren de alguna remodelación de oficinas, acondicionar nuevos espacios de trabajo o incluir más nodos de conexión.</t>
  </si>
  <si>
    <t>NO APLICA</t>
  </si>
  <si>
    <t>BAJO DEMANDA</t>
  </si>
  <si>
    <t>Iniciar con la renovación de switches debido a que ya entraron en la categoría de obsolescencia, indispensables para conectar diferentes dispositivos en la red como computadoras, puntos de acceso, impresoras y servidores para compartir información y comunicarse entre si.</t>
  </si>
  <si>
    <t>Proporcionar herramientas a la Dirección de Promoción de Vivienda, para la creación de diseños en tercera dimensión con realismo.</t>
  </si>
  <si>
    <t>El Ipejal requiere de una plataforma para realizar sesiones de trabajo en salas virtuales, con participantes dentro y fuera de las oficinas centrales del Ipejal, permitiendo a las áreas continuar con las operaciones.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</si>
  <si>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Compra de equipo computo</t>
  </si>
  <si>
    <t>DGIS232/2021</t>
  </si>
  <si>
    <t>DGIS236/2021</t>
  </si>
  <si>
    <t>DGP/1445/2021</t>
  </si>
  <si>
    <t>Contratación del Servicio de Autobuses para los Paseos del CADIP 2022</t>
  </si>
  <si>
    <t>ANEXO 8</t>
  </si>
  <si>
    <t>ANEXO 1</t>
  </si>
  <si>
    <t>Asignaciones destinadas a cubrir los 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otras</t>
  </si>
  <si>
    <t>ANEXO 2</t>
  </si>
  <si>
    <t>ANEXO 3</t>
  </si>
  <si>
    <t>ANEXO 4</t>
  </si>
  <si>
    <t>Adquisición de Tanque Hidroneumático</t>
  </si>
  <si>
    <t>ANEXO 6</t>
  </si>
  <si>
    <t>ANEXO 7</t>
  </si>
  <si>
    <t>Adquisición, suministro y colocación de Lonas para Toldos Enrollables del CADIP</t>
  </si>
  <si>
    <t>Arrendamiento de vehículos terrestres, aéreos, marítimos, lacustres y fluviales para servicios administrativos</t>
  </si>
  <si>
    <t>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al utilización de este servicio.</t>
  </si>
  <si>
    <t>Bases en elaboración (se emitieron recomendaciones ala DGPV, falta oficio de petición de la Dirección General de Prestaciones CADIP</t>
  </si>
  <si>
    <t>BASES EN ELABORACIÓN</t>
  </si>
  <si>
    <t>Material para impresión de credencial de pensionados</t>
  </si>
  <si>
    <t>Plataforma de reuniones virtuales (ZOOM)</t>
  </si>
  <si>
    <t>Mantenimiento del licenciamiento de FACTURAMA</t>
  </si>
  <si>
    <t>Mantto -Aires Acondicionados de precisión (SITES)</t>
  </si>
  <si>
    <t>DGSM/0724/2021</t>
  </si>
  <si>
    <t>*</t>
  </si>
  <si>
    <t>SIN CONTRATO VIGENTE</t>
  </si>
  <si>
    <t>Contar con los insumos necesarios para la prestación de los servicios médicos que tiene encomendados el Instituto.</t>
  </si>
  <si>
    <t xml:space="preserve">Cabe señalar que durante el año 2020 y 2021 no se llevaron a cabo procesos licitatorios para la adquisición de material de odontología, ya que secundario de la Pandemia por SARS-COV-2 (COVID 19) los procedimientos dentales se vieron disminuidos por el riesgo de contagio, razón por la cual el presupuesto se vio disminuido, pero en base a las necesidades de cada una de las Unidades de Medicina Familiar, es necesario el aumento presupuestal en dicha partida para garantizar una atención de calidad y brindar de los insumos necesarios al personal operativo para poder llevar a cabo los procedimientos odontológicos. </t>
  </si>
  <si>
    <t>Contar con los insumos de cardiología para las cirugías y tratamientos médicos de especialidad como cardiología intervencionista, que cumplan con el criterio de requerir alta tecnología o elevado nivel de resolución por la complejidad que presente el caso.</t>
  </si>
  <si>
    <t xml:space="preserve">Contar con el servicio Hospitalario, diagnóstico y tratamiento indispensable para brindar el manejo optimo de enfermedades de los ojos y estructuras relacionadas, de los derechohabientes que son atendidos en el sistema de salud IPEJAL. </t>
  </si>
  <si>
    <t xml:space="preserve">Contar con los estudios de rutina y específicos para el diagnóstico y tratamiento de las enfermedades que se atienden de los pacientes pertenecientes al sistema de salud IPEJAL. Siendo un apoyo indispensable al médico tratante para un mejor manejo y tratamiento de las patologías. </t>
  </si>
  <si>
    <t>Adquisición de Materiales de Análisis Clínicos</t>
  </si>
  <si>
    <t>El Servicio de Ortopedia año con año crece en necesidades en virtud de existir diversos factores como es el incremento en la demanda de pacientes traumatizados (fracturas), siendo esta una de las principales causas de atención de nuestros pacientes en urgencias, el mayor número de la población de nuestros pacientes son personas pensionadas de la tercera edad, las cuales sufren enfermedades degenerativas ocios, reumáticas y metabólicas por el mismo proceso degenerativo de cuerpo la cual es frecuente, el abordaje con prótesis ortopédicas en las articulaciones así como fracturas con menor trauma por osteoporosis o deformidad propias de las enfermedades reumáticas,  así como los portadores de patologías músculo esqueléticas que al ser incorporados a esta Institución (IPEJAL), estas deben de atenderse en tiempo y forma, de lo contrario se pone en riesgo la función, los órganos óseos o la vida.</t>
  </si>
  <si>
    <t xml:space="preserve">Cuando en el lugar de residencia o adscripción del usuario, no existan los especialistas, servicios, instalaciones, equipo o demás elementos necesarios para su atención, o si por cualquiera otra razón plenamente justificada a juicio del médico tratante, el asegurado debe ser referido a otra unidad o nivel de atención, se procederá a su traslado, siempre que la edad, condición y estado de salud del usuario y la lejanía de la unidad así lo requieran, conforme a la distribución y regionalización de los servicios médicos, con autorización de la Dirección de Servicios Médicos o del servicio subrogado que corresponda. </t>
  </si>
  <si>
    <t xml:space="preserve">Contratación del servicio en comodato de los equipos y abastecimiento de insumos de hemodiálisis </t>
  </si>
  <si>
    <t>Adquisición del abastecimiento de insumos y equipos para diálisis peritoneal, ambulatorio y automatizado</t>
  </si>
  <si>
    <t xml:space="preserve">Contratación del servicio de Oxigenoterapia para el IPEJAL </t>
  </si>
  <si>
    <t xml:space="preserve">Los servicios auxiliares de diagnóstico y tratamiento tendrán por objeto coadyuvar en el estudio, prevención, diagnóstico, control, resolución y tratamiento de los problemas clínicos, y serán proporcionados por los laboratorios y gabinetes instalados en las unidades médicas de la Institución, en las unidades hospitalarias subrogadas y en las demás unidades que para el efecto se contraten, y de conformidad con los niveles de atención que correspondan a cada caso. </t>
  </si>
  <si>
    <t>Subrogación de los servicios de Hemodiálisis</t>
  </si>
  <si>
    <t>Asignaciones destinadas a cubrir los gastos por servicio de instalación, reparación y mantenimiento de equipo e instrumental médico y de laboratorio</t>
  </si>
  <si>
    <t>Reparación del Equipo de Rayos X de la UNIMEF Pila Seca</t>
  </si>
  <si>
    <t>Esta solicitud se encuentra justificada ya que desde el año 2016 se dejó de dar el servicio de Rayos X en la Unidad de Medicina Familiar Pila Seca perteneciente a los Servicios Médicos del IPEJAL, lo cual ha generado retraso en la atención médica, así como en el seguimiento a cada una de las patologías que presentan nuestros derechohabientes. Además de poder cumplir con lo estipulado en el artículo 187, 184 fracción II del Reglamento General de Prestaciones Derechos y Obligaciones de Afiliados y Pensionados de la Dirección de Pensiones del Estado de Jalisco</t>
  </si>
  <si>
    <t>Equipo Médico y de Laboratorio</t>
  </si>
  <si>
    <t>Adquisición de Camas Eléctricas</t>
  </si>
  <si>
    <t>BAJA</t>
  </si>
  <si>
    <t>Adquisición de Colchones para Camas Eléctricas</t>
  </si>
  <si>
    <t>ÚNICO</t>
  </si>
  <si>
    <t>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</si>
  <si>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Sistema para detección de intrusos</t>
  </si>
  <si>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</si>
  <si>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Administración de Seguridad de Usuarios y Perfiles</t>
  </si>
  <si>
    <t>Servicios de consultoría administrativa e informática</t>
  </si>
  <si>
    <t>Análisis y consultoría de ciberseguridad</t>
  </si>
  <si>
    <t>BlockChain-Inmutabilidad fondo acumulado</t>
  </si>
  <si>
    <t>Calificación de riesgo crediticio</t>
  </si>
  <si>
    <t>Asignaciones destinadas a cubrir los 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</si>
  <si>
    <t>Circuito Cerrado de Televisión (CCTV) para el Ipejal</t>
  </si>
  <si>
    <t>Impresión láser en consultorios UNIMEF´s</t>
  </si>
  <si>
    <t>Renovar la infraestructura del circuito cerrado de televisión, en la actualidad es de tecnología análoga tecnología y se pretende reemplazar por tecnología IP;  además de contar con cobertura en las zonas con puntos estratégicos para video vigila de tal forma que se incremente la seguridad del personal, los bienes del Ipejal, así como, de sus afiliados y pensionados que asisten al instituto. Debido a que ya no es funcional continuar con la infraestructura actual analógica, dado que el 74% de las cámaras no funcionan y el Video Grabador Digital (DVR) sólo soporta 16 cámaras; por lo que es conveniente reemplazarlos por tecnología digital además de ser insuficiente.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t>
  </si>
  <si>
    <t>Alma Guadalupe Núñez González</t>
  </si>
  <si>
    <t xml:space="preserve">El servicio requerido obedece la necesidad de mantener en optimas condiciones los aires acondicionados de los inmuebles del Instituto, con el fin de evitar una reparación mayor . </t>
  </si>
  <si>
    <t>UR</t>
  </si>
  <si>
    <t>UE</t>
  </si>
  <si>
    <t>Refacciones y accesorios menores de equipo de transporte</t>
  </si>
  <si>
    <t>Accesorios menores de equipo de transporte</t>
  </si>
  <si>
    <t>ANEXO 9</t>
  </si>
  <si>
    <t>ANEXO 5</t>
  </si>
  <si>
    <t>ANEXO 15</t>
  </si>
  <si>
    <t>ANEXO 11</t>
  </si>
  <si>
    <t>ANEXO 12</t>
  </si>
  <si>
    <t>ANEXO 13</t>
  </si>
  <si>
    <t>ANEXO 14</t>
  </si>
  <si>
    <t>ANEXO 16</t>
  </si>
  <si>
    <t>ANEXO 17</t>
  </si>
  <si>
    <t>ANEXO 18</t>
  </si>
  <si>
    <t>ANEXO 21</t>
  </si>
  <si>
    <t>ANEXO 22</t>
  </si>
  <si>
    <t>ANEXO 10</t>
  </si>
  <si>
    <t>C.H./126/2021</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</si>
  <si>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novena y en el reglamento Interior de las Condiciones de Trabajo de la Dirección de Pensiones del Estado de Jalisco, capitulo XI, articulo 65, fracción XX, con el fin de que el personal femenino conserve la buena imagen dentro del Instituto</t>
  </si>
  <si>
    <t>Productos textiles</t>
  </si>
  <si>
    <t>Tapetes</t>
  </si>
  <si>
    <t>Techo Presupuestal Base a Estudio de Mercado</t>
  </si>
  <si>
    <t>Techo Presupuestal  2022</t>
  </si>
  <si>
    <t>Seguros de bienes patrimoniales</t>
  </si>
  <si>
    <t xml:space="preserve">Servicios de recolección de residuos no peligrosos (basura) </t>
  </si>
  <si>
    <t>Se justifica en el contrato colectivo de trabajo celebrado por el Instituto de Pensiones del Estado de Jalisco y el Sindicato de Trabajadores de la misma Institución, de conformidad a lo establecido en el Capítulo XI PRESTACIONES DE DINERO EN ESPECIE, en la cláusula quincuagésima séptima, con el fin de llevar a cabo el desayuno para las mamás trabajadoras del IPEJAL</t>
  </si>
  <si>
    <t>Coordinación de Archivo</t>
  </si>
  <si>
    <t>Vehículos y equipo terrestres, destinados a servicios administrativos</t>
  </si>
  <si>
    <t>Renovación del parque vehicular</t>
  </si>
  <si>
    <t xml:space="preserve">Contar con los Materiales de Análisis Clínicos que se requieren para el procesamiento de exámenes laboratoriales para el Diagnóstico, Tratamiento y correcto seguimiento de las múltiples patologías que presentan nuestros derechohabientes, dichos exámenes serán realizados en las unidades de medicina familiar (UNIMEF) de Federalismo, Javier Mina y Pila Seca, lo anterior para dar cumplimiento a las recomendaciones realizadas en las guías de práctica clínica y evidencia científica disponible. </t>
  </si>
  <si>
    <t>Instalación, reparación y mantenimiento de equipo e instrumental médico y de laboratorio</t>
  </si>
  <si>
    <t xml:space="preserve">Contar con los Servicios de Psiquiatría a fin de garantizar la atención segura, oportuna, eficaz, eficiente y de calidad, especialmente en aquellos pacientes con enfermedades mentales a los que es imperante no interrumpir los tratamientos médicos ya establecidos. </t>
  </si>
  <si>
    <t xml:space="preserve">Contar con los servicios auxiliares de diagnóstico y tratamiento que tendrán por objeto coadyuvar en el estudio, prevención, diagnóstico, control, resolución y tratamiento de los problemas clínicos que presenten nuestros derechohabientes. </t>
  </si>
  <si>
    <t>Contar con los Hospitales Indispensables para ofrecer una atención y un diagnóstico, a fin de brindar un tratamiento disponible y oportuno, evitando complicaciones que puedan generar deterioro en la calidad de vida de los pacientes del sistema de salud de IPEJAL.</t>
  </si>
  <si>
    <t xml:space="preserve">Contar con los insumos de diálisis peritoneal necesarios para el correcto seguimiento de los pacientes con Insuficiencia Renal Crónica, evitando complicaciones que pueden generar deterioro en la calidad de vida de los derechohabientes. </t>
  </si>
  <si>
    <t>Contar con los insumos necesarios para brindar el servicio de hemodiálisis en la UNIMEF Pila Seca y por dar cumplimiento al articulo 184 del Reglamento General de Prestaciones Derechos y Obligaciones de Afiliados y Pensionados de la Dirección de Pensiones del Estado de Jalisco</t>
  </si>
  <si>
    <t>Contar el servicio subrogado para brindar hemodiálisis y por dar cumplimiento al articulo 184 del Reglamento General de Prestaciones Derechos y Obligaciones de Afiliados y Pensionados de la Dirección de Pensiones del Estado de Jalisco</t>
  </si>
  <si>
    <t xml:space="preserve">Adquisición de Refrigeradores para las UNIMEF´S </t>
  </si>
  <si>
    <t>Adquisición de Grúa Elevador y Arnés para pacientes de la Casa Hogar</t>
  </si>
  <si>
    <t xml:space="preserve">La necesidad de contar con el producto químico necesario para el tratamiento del agua de la alberca del club deportivo, que permita durante el año 2022 mantener en optimas condiciones de uso para los usuarios. </t>
  </si>
  <si>
    <t>Lubricantes y aditivos para vehículos</t>
  </si>
  <si>
    <t>Cortinas para las habitaciones del CADIP</t>
  </si>
  <si>
    <t>En virtud de que es indispensable que las unidades utilitarias y administrativas cuenten con un equipo básico de herramientas para cualquier emergencia, así mismo la adquisición de gato hidráulico de uso rudo que permita al personal del área de control vehicular hacer revisiones preventivas o incluso reparaciones menores.</t>
  </si>
  <si>
    <t>Póliza de seguro de bienes patrimoniales</t>
  </si>
  <si>
    <t>En virtud de que el IPEJAL tiene la necesidad de asegurar 87  vehículos y 20 inmuebles, garantizando con ello que el instituto no tenga perdidas al momento de un siniestro. Actualmente las empresas que cubren el aseguramiento de bienes patrimoniales son: Qualitas compañía de seguros, S.A. DE C.V. que ampara 87 vehículos y Seguros Sura, S.A. DE C.V. que ampara 20 edificios. Dichas pólizas fueron contratadas de manera bianual con vigencia desde el 1 de enero del 2021 al 31 de diciembre de 2022, mediante la licitación que llevo a cabo la Secretaria de Administración para todas las dependencias del Estado de Jalisco, con la finalidad de que el costo de las primas sea mas bajo considerando el volumen de bienes a asegurar.</t>
  </si>
  <si>
    <t>En virtud de que se requiere de los servicios de talleres especializados que brinden el mantenimiento preventivo y correctivo de acuerdo a las necesidades del parque vehicular del IPEJAL, para garantizar con ello el optimo funcionamiento de las unidades y evitar retrasos en las labores operativas del Instituto.</t>
  </si>
  <si>
    <t xml:space="preserve">Habilitación elevador E1496 marca OTIS Torre Hidalgo </t>
  </si>
  <si>
    <t xml:space="preserve">Contar con los servicios especializados del servicio de recolección y disposición final de residuos peligrosos biológicos e infecciosos en UNIMEF, CADIP y Centros de Servicio y mantener limpias las áreas donde se guardan los residuos, cumpliendo con la normatividad aplicable </t>
  </si>
  <si>
    <t>Es necesario contar con los servicios especializados de fumigación y control de plagas, cumpliendo con la normatividad aplicable y vigente.</t>
  </si>
  <si>
    <t>Proyecto de Archivo Móvil</t>
  </si>
  <si>
    <t>Debido a que existen algunos mobiliarios y equipos de oficina como son: escritorios, archiveros, sillas, sillas secretariales, trituradoras de papel, tarjas, mesas de trabajo, etc.,, en mal estado, lo que deriva en una mala imagen institucional, además de limitar la productividad en las distintas áreas.</t>
  </si>
  <si>
    <t>Se requiere la adquisición de aparatos electrodomésticos para las distintas áreas del IPEJAL, cabe mencionar que con los que se cuenta actualmente tienen un desgaste considerable y ya venció su tiempo de vida, por lo que se contemplan las adquisiciones de (ventilador, licuadoras, horno de microondas y un frigobar)</t>
  </si>
  <si>
    <t>En virtud de que el parque vehicular del IPEJAL, ya se encuentra obsoleto, debido a que desde año 2012 no se adquieren nuevas unidades (de acuerdo con el plan de austeridad que implemento el Gobierno del Estado durante la administración 2012-2018). Situación que ha ocasionado que las unidades existentes han sufrido un deterioro considerable y mantenerlos funcionales cada vez es mas costoso.</t>
  </si>
  <si>
    <t xml:space="preserve">Herramientas y equipo especial para sanitización y mantenimiento de áreas verdes </t>
  </si>
  <si>
    <t>Servicios de Consultoría Administrativa e Informática</t>
  </si>
  <si>
    <t xml:space="preserve">Proporcionar a los usuarios la asistencia farmacéutica necesaria para proveerlos de los medicamentos y agentes terapéuticos prescritos por los médicos tratantes. </t>
  </si>
  <si>
    <t>Servicio de mensajería</t>
  </si>
  <si>
    <t>DPVI/203/2021</t>
  </si>
  <si>
    <t xml:space="preserve">Productos Minerales no Metálicos para reparación y Mantenimiento de las diversas áreas del IPEJAL </t>
  </si>
  <si>
    <t xml:space="preserve">Cal, yeso y productos de yeso para reparación y Mantenimiento de las diversas áreas del IPEJAL </t>
  </si>
  <si>
    <t>Material eléctrico y electrónico para reparación y Mantenimiento de las diversas áreas del IPEJAL</t>
  </si>
  <si>
    <t>Artículos Metálicos para la construcción para reparación y Mantenimiento de las diversas áreas del IPEJAL</t>
  </si>
  <si>
    <t xml:space="preserve">Madera y productos de madera para reparación y Mantenimiento de las diversas áreas del IPEJAL </t>
  </si>
  <si>
    <t>Compra de mezcladoras y materiales complementarios para reparación y Mantenimiento de las diversas áreas del IPEJAL</t>
  </si>
  <si>
    <t>Pinturas, impermeabilizantes y complementos para reparación y mantenimiento de las diversas áreas del IPEJAL</t>
  </si>
  <si>
    <t xml:space="preserve">Compra de plásticos, hules y derivados para reparación y Mantenimiento de las diversas áreas del IPEJAL </t>
  </si>
  <si>
    <t xml:space="preserve">Compra de Gas Refrigerante </t>
  </si>
  <si>
    <t>Compra de refacciones y accesorios menores de para reparación y Mantenimiento de edificios y diversas áreas de IPEJAL</t>
  </si>
  <si>
    <t>Compra de Calentadores domésticos y refacciones diversas</t>
  </si>
  <si>
    <t>El servicio requerido obedece la necesidad de contar con la estimación de valor que guarda la reserva territorial y en su caso el valor de compra venta de los mismos.</t>
  </si>
  <si>
    <t>Lo solicitado obedece a la necesidad del IPEJAL para la delimitación y salvaguarda de los bienes muebles e inmuebles, ya que el proceso programado en 2021 cubrió de manera parcial la totalidad estos. Por lo que en esta ocasión se solicita el proceso nuevamente para los inmuebles de ZMG</t>
  </si>
  <si>
    <t>Adquisición de Bombas Sumergibles Y Tanques precargados para diferentes edificios propiedad del IPEJAL</t>
  </si>
  <si>
    <t>En virtud de que por el tiempo y el uso de los equipos existentes comienzan a presentar fallas, ese tipo de equipos son de características especiales y no tienen reparación por lo que son de vital importancia para el suministro del sistema hidráulico de varios edificios propiedad del IPEJAL</t>
  </si>
  <si>
    <t>ÚNICA</t>
  </si>
  <si>
    <t>Gel Antibacterial</t>
  </si>
  <si>
    <t>Se requiere para cubrir las necesidades en los filtros sanitarios los inmuebles propiedad del IPEJAL, como medida de prevención y de higiene contra el COVID 19, así como para coadyuvar en la mitigación de la pandemia.</t>
  </si>
  <si>
    <t>Químicos para tratamiento y mantenimiento de agua de alberca del Club Hacienda Real</t>
  </si>
  <si>
    <t>En virtud de que los vehículos tiene alto kilometraje recorrido, requieren relleno de niveles constantemente debido al uso que tienen y el enviarlos a taller a cubrir esta necesidad generan un aumento los costos del servicio.</t>
  </si>
  <si>
    <t>Renovación de Blancos</t>
  </si>
  <si>
    <t>ANEXO 19</t>
  </si>
  <si>
    <t>SECADMON</t>
  </si>
  <si>
    <t>Conforme contrato Bianual de licitación por parte de la Secretaria de Administración del Estado IPEJAL-LPL-292/2020-II</t>
  </si>
  <si>
    <t>Conforme contrato Bianual de licitación por parte de la Secretaria de Administración del Estado CONTRATO Y CONMOD IPEJAL-LPL-292/2020-I</t>
  </si>
  <si>
    <t>ANEXO 20</t>
  </si>
  <si>
    <t>Servicios de recarga y mantenimiento correctivo de extintores.</t>
  </si>
  <si>
    <t>ANEXO 23</t>
  </si>
  <si>
    <t>ANEXO 24</t>
  </si>
  <si>
    <t>ANEXO 25</t>
  </si>
  <si>
    <t>ANEXO 26</t>
  </si>
  <si>
    <t xml:space="preserve">La contratación del servicio de mantenimiento preventivo y correctivo para los Elevadores, que se encuentran en los inmuebles del IPEJAL además de la supervisión del correcto funcionamiento de los mismos y contar con especialistas en caso de requerirse  cualquier  contingencia en las diversas áreas del IPEJAL. </t>
  </si>
  <si>
    <t>ANEXO 27</t>
  </si>
  <si>
    <t>La habilitación de uno de los dos elevadores marca OTIS E1496 que se encuentran en la torre hidalgo propiedad del IPEJAL arrendada por la Secretaría de Administración, el cual ha rebasado su ciclo de vida útil (30 AÑOS). Asiduamente presentan muchas fallas que requieren de mantenimiento correctivo para su uso óptimo, cabe mencionar que al día de hoy están fuera de servicio (deshabilitados) los dos elevadores de la torre.</t>
  </si>
  <si>
    <t>La habilitación de los dos elevadores marca OTIS que se encuentran en el edificio central del IPEJAL, los cuales han rebasado su ciclo de vida útil (30 AÑOS). Asiduamente presentan muchas fallas que requieren de mantenimiento correctivo para su uso óptimo, cabe mencionar que al día de hoy uno de ellos se encuentra fuera de servicio (deshabilitado).</t>
  </si>
  <si>
    <t>La contratación de servicio de mantenimiento preventivo y correctivo para los equipos contra incendios , detección, alarmas, voceo y extinción (FM200 y CO2), que se encuentran en los inmuebles del IPEJAL además de la supervisión del correcto funcionamiento de los mismos, para el caso de emergencia de conato en diversas áreas del IPEJAL.</t>
  </si>
  <si>
    <t>ANEXO 28</t>
  </si>
  <si>
    <t>ANEXO 29</t>
  </si>
  <si>
    <t>Se pretende que las diversas áreas del IPEJAL se mantengan en óptimas condiciones de higiene.</t>
  </si>
  <si>
    <t>ANEXO 30</t>
  </si>
  <si>
    <t>ANEXO 31</t>
  </si>
  <si>
    <t>ANEXO 32</t>
  </si>
  <si>
    <t>ANEXO 33</t>
  </si>
  <si>
    <t>ANEXO 34</t>
  </si>
  <si>
    <t>ANEXO 35</t>
  </si>
  <si>
    <t>ANEXO 36</t>
  </si>
  <si>
    <t>ANEXO 37</t>
  </si>
  <si>
    <t>Capillas de Velación</t>
  </si>
  <si>
    <t>Compra de Mobiliario para Capillas de Velación San Lázaro</t>
  </si>
  <si>
    <t>ANEXO 38</t>
  </si>
  <si>
    <t>Adquisición de electrodomésticos, otros mobiliarios y equipos de administración.</t>
  </si>
  <si>
    <t>ANEXO 39</t>
  </si>
  <si>
    <t>Esta solicitud se encuentra justificada con base al Capítulo XII Artículo 236 del Reglamento General de Prestaciones Derechos y Obligaciones de Afiliados y Pensionados de la Dirección de Pensiones del Estado de Jalisco, Además de que es necesario mejorar la infraestructura con la que contamos en las farmacias, y poder resguardar el medicamento en condiciones óptimas y de acuerdo a normatividad vigente. EXISTEN 7  REFRIGERADORES, DE LOS CUALES 6 ESTÁN PRÁCTICAMENTE OBSOLETOS PUES REQUIEREN UNA REPARACIÓN APROXIMADA CADA CUATRO MESES, POR LO QUE ESTAS REPARACIONES SE ESTÁN VOLVIENDO INCOSTEABLES, SE SOLICITAN 6 NUEVOS.</t>
  </si>
  <si>
    <t>FALTAN</t>
  </si>
  <si>
    <t>ANEXO 41</t>
  </si>
  <si>
    <t>ANEXO 42</t>
  </si>
  <si>
    <t>ANEXO 43</t>
  </si>
  <si>
    <t>ANEXO 44</t>
  </si>
  <si>
    <t>ANEXO 45</t>
  </si>
  <si>
    <t>ANEXO 46</t>
  </si>
  <si>
    <t>TOTAL</t>
  </si>
  <si>
    <t xml:space="preserve">TOTAL </t>
  </si>
  <si>
    <t>TOTAL GENERAL</t>
  </si>
  <si>
    <t># Procesos por UR</t>
  </si>
  <si>
    <t># Consecutivo</t>
  </si>
  <si>
    <t>IPEJAL-DGA-CA-LPL-025/2021</t>
  </si>
  <si>
    <t>LAMBRADOS GUADALAJARA, S.A. DE C.V.</t>
  </si>
  <si>
    <t>TULTE, S DE R.L. DE C.V.</t>
  </si>
  <si>
    <t>Proveedor</t>
  </si>
  <si>
    <t>SERVICIOS DE TELECOMUNICACIÓN JPC, S.A. DE C.V.</t>
  </si>
  <si>
    <t>Bases IPEJAL-DGA-CA-LPL-029/2021, SEGUNDA VUELTA</t>
  </si>
  <si>
    <t>IPEJAL-DGA-CA-LPL-029/2021</t>
  </si>
  <si>
    <t>IPEJAL-DGA-CA-LPL-028/2021</t>
  </si>
  <si>
    <t>IPEJAL-DGA-UCC-LPL-038/2021</t>
  </si>
  <si>
    <t>SEGUNDA VUELTA</t>
  </si>
  <si>
    <t>IPEGAL-DGA-AD-016/2021</t>
  </si>
  <si>
    <t>SIDESYS, S. DE .R.L. DE C.V.</t>
  </si>
  <si>
    <t>ACLARATORIA 25/08/2021</t>
  </si>
  <si>
    <t>ACLARATORIA 25/08/2021 - CONSOLIDADA CON GEL ANTIBACTERIAL</t>
  </si>
  <si>
    <t>APERTURA DE PROPUESTAS 26/08/2021</t>
  </si>
  <si>
    <t>Servicio se requirió como Gel Antibacterial</t>
  </si>
  <si>
    <t>Presupuesto se utilizó para Domos Cadip</t>
  </si>
  <si>
    <t># - 2021</t>
  </si>
  <si>
    <t>DIRECCIÓN</t>
  </si>
  <si>
    <t>CANTIDAD DE PROCESOS</t>
  </si>
  <si>
    <t>MONTO SOLICITADO</t>
  </si>
  <si>
    <t>% Incremento sobre PAA 2021</t>
  </si>
  <si>
    <t>COMERCIALIZADORA GREEN TECH, S.A DE C.V.</t>
  </si>
  <si>
    <t>1 AÑO POR CONTRATO</t>
  </si>
  <si>
    <t>SERVICIOS EN TELECOMUNICACIÓN JPC, S.A. DE C.V.</t>
  </si>
  <si>
    <t>JANNET SANDOVAL PULIDO</t>
  </si>
  <si>
    <t xml:space="preserve">Capítulo </t>
  </si>
  <si>
    <t>UNIMEF Federalismo</t>
  </si>
  <si>
    <t>UNIMEF Pila Seca</t>
  </si>
  <si>
    <t>Omar David Torres López</t>
  </si>
  <si>
    <t>El bien se solicita con el fin de mantener en optimas condiciones los aires acondicionados de los inmuebles del Instituto, con el fin de disminuir y controlar la temperatura, previniendo la falla de los activos.</t>
  </si>
  <si>
    <t>Refrigerios (complementos) a entregar durante los paseos mensuales del IPEJAL que organiza el CADIP a sus jubilados  con el fin de cumplir con los programas sociales, deportivos, culturales, de recreación y esparcimiento, solicitados por la Secretaria General de la Unión de Jubilados y Pensionados del Estado y conforme a la Ley del IPEJAL, dentro del Capitulo IX Del Sistema de Prestaciones Sociales y Culturales, Articulo 135 y 136.</t>
  </si>
  <si>
    <t xml:space="preserve">Adquisición de uniformes para el personal femenino del IPEJAL </t>
  </si>
  <si>
    <t>Marzo, mayo, septiembre y diciembre 2022</t>
  </si>
  <si>
    <t>Encargado de Despacho de la Dirección General de Servicios Médicos</t>
  </si>
  <si>
    <t>Rodrigo Tostado Rodríguez</t>
  </si>
  <si>
    <t>Dirección General de Promoción de Vivienda</t>
  </si>
  <si>
    <t>Karina Livier Macías Guzmán</t>
  </si>
  <si>
    <t>Dirección General de Prestaciones</t>
  </si>
  <si>
    <t>Martín Ernesto Gudiño Chávez</t>
  </si>
  <si>
    <t>Dirección General de Finanzas</t>
  </si>
  <si>
    <t>Gilberto Ortega Valdés</t>
  </si>
  <si>
    <t>Dirección General de Administración</t>
  </si>
  <si>
    <t>Rodrigo Moreno Trujillo</t>
  </si>
  <si>
    <t>Dirección General Jurídica</t>
  </si>
  <si>
    <t>José García Flores</t>
  </si>
  <si>
    <t>Dirección General de Informática y Sistemas</t>
  </si>
  <si>
    <t>Firmas de Elaboración:</t>
  </si>
  <si>
    <t>Enlace de Dirección General de Servicios Médicos</t>
  </si>
  <si>
    <t>Alma Guadalupe Nuñez González</t>
  </si>
  <si>
    <t>Teresita de Jesus Sánchez Romero</t>
  </si>
  <si>
    <t>Victor Manuel Mariscal Enriquez</t>
  </si>
  <si>
    <t>Enlace de Dirección General de Prestaciones/CADIP</t>
  </si>
  <si>
    <t>Enlace de Dirección General de Informática y Sistemas</t>
  </si>
  <si>
    <t>Enlace de Dirección General de Promoción de Vivienda</t>
  </si>
  <si>
    <t>Enlace de Dirección General de Administración</t>
  </si>
  <si>
    <t>Enlace de Dirección General Jurídica</t>
  </si>
  <si>
    <t>Enlace de Dirección General de Finanzas</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</si>
  <si>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sexagésima quinta, con el fin de realizar el evento de fin de año denominado posada.</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</si>
  <si>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tercera, quincuagésima séptima y quincuagésima octava. La diferencia de valor estimado vs. año 2021 refiere a la separación de monto de comisión y el monto a dispersar que se deberá contemplar en el capítulo 1000.</t>
  </si>
  <si>
    <t>Se justifica en lo señalado en el contrato colectivo de trabajo celebrado por el Instituto de Pensiones del Estado de Jalisco y el Sindicato de Trabajadores de la misma Institución, de conformidad a lo establecido en el Capítulo XI PRESTACIONES DE DINERO EN ESPECIE, en la cláusula quincuagésima segunda, con el fin de reconocer la antigüedad de la prestación de servicios de los trabajadores.</t>
  </si>
  <si>
    <t>Con estos equipos se pretende brindar el servicio de sanitización de espacios, mantenimiento de áreas verdes y podas de las servidumbres adosadas a los inmuebles del IPEJAL, coadyuvando en la mitigación de la pandemia ocasionada por el virus del COVID-19 y también a la mejora de la imagen Institucional .</t>
  </si>
  <si>
    <t>DIRECCIÓN GENERAL DE SERVICIOS MÉDICOS</t>
  </si>
  <si>
    <t>DIRECCIÓN GENERAL DE PRESTACIONES</t>
  </si>
  <si>
    <t>DIRECCIÓN GENERAL DE FINANZAS</t>
  </si>
  <si>
    <t>DIRECCIÓN GENERAL DE ADMINISTRACIÓN</t>
  </si>
  <si>
    <t>DIRECCIÓN GENERAL DE INFORMÁTICA Y SISTEMAS</t>
  </si>
  <si>
    <r>
      <t xml:space="preserve">Compra de Refrigerios para los </t>
    </r>
    <r>
      <rPr>
        <b/>
        <sz val="14"/>
        <color theme="1"/>
        <rFont val="Arial Nova Light"/>
        <family val="2"/>
      </rPr>
      <t>Paseos</t>
    </r>
    <r>
      <rPr>
        <sz val="14"/>
        <color theme="1"/>
        <rFont val="Arial Nova Light"/>
        <family val="2"/>
      </rPr>
      <t xml:space="preserve"> del CADIP 2022</t>
    </r>
  </si>
  <si>
    <r>
      <t xml:space="preserve">Compra de Refrigerios para los </t>
    </r>
    <r>
      <rPr>
        <b/>
        <sz val="14"/>
        <color theme="1"/>
        <rFont val="Arial Nova Light"/>
        <family val="2"/>
      </rPr>
      <t>Eventos</t>
    </r>
    <r>
      <rPr>
        <sz val="14"/>
        <color theme="1"/>
        <rFont val="Arial Nova Light"/>
        <family val="2"/>
      </rPr>
      <t xml:space="preserve"> del CADIP 2022</t>
    </r>
  </si>
  <si>
    <r>
      <t xml:space="preserve">Compra de </t>
    </r>
    <r>
      <rPr>
        <b/>
        <sz val="14"/>
        <color theme="1"/>
        <rFont val="Arial Nova Light"/>
        <family val="2"/>
      </rPr>
      <t>Obsequios</t>
    </r>
    <r>
      <rPr>
        <sz val="14"/>
        <color theme="1"/>
        <rFont val="Arial Nova Light"/>
        <family val="2"/>
      </rPr>
      <t xml:space="preserve"> para los </t>
    </r>
    <r>
      <rPr>
        <b/>
        <sz val="14"/>
        <color theme="1"/>
        <rFont val="Arial Nova Light"/>
        <family val="2"/>
      </rPr>
      <t>Eventos</t>
    </r>
    <r>
      <rPr>
        <sz val="14"/>
        <color theme="1"/>
        <rFont val="Arial Nova Light"/>
        <family val="2"/>
      </rPr>
      <t xml:space="preserve"> del CADIP 2022</t>
    </r>
  </si>
  <si>
    <r>
      <t xml:space="preserve">El IPEJAL requiere de un esquema eficiente de comunicación con sus afiliados y pensionados, adicional al que ya se cuenta con el sistema IVR, de forma simple y que permita la retroalimentación de los mensajes o avisos enviados; además de proporcionar información por las respuestas obtenidas, para apoyar en la toma de acciones, decisiones, planeación y organización a seguir en los diferentes proyectos que llevan a cabo las áreas del IPEJAL.
</t>
    </r>
    <r>
      <rPr>
        <b/>
        <sz val="14"/>
        <rFont val="Arial Nova Light"/>
        <family val="2"/>
      </rPr>
      <t>Justificación incremento: En este año  se adquirió un volumen de 40,000 mensajes, que se cubrió con una comprobación de gastos. Para 2022 es necesario realizar campañas de validación de número de telefónico celular de los afiliados y pensionas por el volumen requerido será mediante un proceso de licitación.</t>
    </r>
  </si>
  <si>
    <r>
      <t xml:space="preserve">La Dirección General de Finanzas, requiere de una herramienta de valuación de instrumentos financieros regulada y autorizada por la Secretaría de Hacienda y Crédito Público, así como por la Comisión Nacional Bancaria y de Valores. Que le permita consultar la valuación de activos y pasivos financieros de manera ética y profesional para la administración de activos y pasivos financieros del Instituto.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t>
    </r>
    <r>
      <rPr>
        <b/>
        <sz val="14"/>
        <rFont val="Arial Nova Light"/>
        <family val="2"/>
      </rPr>
      <t>Justificación incremento: La empresa notificó que para el próximo año ya no es posible conservar el precio que se venía manejando para el Ipejal que era por mucho menor al costo real.</t>
    </r>
  </si>
  <si>
    <r>
      <t xml:space="preserve">Licenciamiento Microsoft Obligatorio </t>
    </r>
    <r>
      <rPr>
        <b/>
        <sz val="14"/>
        <color theme="1"/>
        <rFont val="Arial Nova Light"/>
        <family val="2"/>
      </rPr>
      <t>3 años</t>
    </r>
    <r>
      <rPr>
        <b/>
        <i/>
        <sz val="14"/>
        <color theme="1"/>
        <rFont val="Arial Nova Light"/>
        <family val="2"/>
      </rPr>
      <t xml:space="preserve"> </t>
    </r>
    <r>
      <rPr>
        <sz val="14"/>
        <color theme="1"/>
        <rFont val="Arial Nova Light"/>
        <family val="2"/>
      </rPr>
      <t>($21,486,000) anualidades de $7,162,000.00</t>
    </r>
  </si>
  <si>
    <r>
      <t xml:space="preserve">Los consumibles se requieren para contar con provisiones de impresión para abastecer las ventanillas de atención al público y los consultorios médicos, así como CD y DVD para la entrega de estudios de imagenología a los derechohabientes de los servicios médicos del Ipejal.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</si>
  <si>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El área de soporte técnico necesita contar con el material adecuado para otorgar los mantenimientos preventivos a los equipos personales de cómputo con los que los usuarios otorgan las prestaciones a los afiliados y pensionados.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</si>
  <si>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Los equipos personales, la infraestructura de telecomunicaciones, la rede de voz y datos y los servidores de procesamiento y almacenamiento de información, necesitan refacciones y accesorios para operar de manera continua.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</si>
  <si>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Contar con el mantenimiento preventivo y correctivo a los enlaces de microondas del Ipejal, permite la comunicación entre los centros de trabajo externos con los sistemas que residen en la infraestructura instalada en el edificio central; por lo que se requiere resolver de forma rápida y oportuna los incidentes en los equipos de los enlaces. Así como en cumplimiento a lo estipulado en el “REGLAMENTO INTERNO DEL INSTITUTO DE PENSIONES DEL ESTADO DE JALISCO” en el Capítulo VII “De las Atribuciones de las Direcciones” en el Artículo 24 fracciones V, que al pie de la letra dice:
</t>
    </r>
    <r>
      <rPr>
        <b/>
        <sz val="14"/>
        <rFont val="Arial Nova Light"/>
        <family val="2"/>
      </rPr>
      <t>V.- Resguardar, monitorear y garantizar la disponibilidad, seguridad e integridad de la información almacenada en los sistemas e infraestructura tecnológica; proporcionando el mantenimiento necesario de los mismos, realizando para tal fin el inventario y control de los todos equipos de cómputo en su edifico central, centros de servicio y delegaciones foráneas, respectivamente.
Justificación incremento: Con base en el estudio de mercado el importe solicitado corresponde a la cotización más baja</t>
    </r>
  </si>
  <si>
    <r>
      <t xml:space="preserve">Esta herramienta es utilizada en la Dirección de Comunicación Social para el diseño de presentaciones, trípticos, publicaciones e información a difundir a los afiliados y pensionados; en la Dirección de Informática y Sistemas para el área de ingeniería de software en utilización del diseño del portal y formatos a publicar; en la Dirección de Promoción de Vivienda en el área de Diseño y Programación de Obra, utilizada para los trabajos que desarrollan en las actualizaciones de los programas de diseño, como para la edición, modificación, lectura, impresión y corrección de imágenes, incluir textos y efectos visuales, además de la producción de láminas de presentación de los proyectos que realizan en dicha área.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Con base en el estudio de mercado el importe solicitado corresponde al costo promedio, permitiendo la participación de al menos dos proveedores, ya que es un servicio que pocos proveedores cotizan</t>
    </r>
  </si>
  <si>
    <r>
      <t xml:space="preserve">Se requiere para que personal de la Dirección General Jurídica, esté en posibilidades de dar seguimiento de forma oportuna a los casos que se ventilan ante los juzgados civiles, familiares, mercantiles, administrativos, penales, salas de supremo tribunal de justicia y todos los juzgados de la ZMG y Oral mercantil. Todos ellos de carácter obligatorio.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</si>
  <si>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La Dirección General de Finanzas, requiere el servicio de una red interactiva de información financiera líder a nivel internacional que integre la mejor oferta de fatos en tiempo real, estudios y análisis que faciliten la toma de decisiones disminuyendo el riesgo de inversión.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Actualmente el pago mensual es aproximadamente por $52,000.00 (depende el tipo de cambio) y cada año tiene un incremento entre 6% al 10%)</t>
    </r>
  </si>
  <si>
    <r>
      <t>La Dirección de Promoción General de Vivienda  requieren de una herramienta para realizar los trabajos de diseño, planos y remodelación de obra, de los diferentes proyectos que se realizan en el Instituto, además de generar la documentación requerida para los anteproyectos institucionales;  por medio de dibujos digitales, recreación de imágenes en tercera dimensión, entre otros; así como</t>
    </r>
    <r>
      <rPr>
        <b/>
        <sz val="14"/>
        <rFont val="Arial Nova Light"/>
        <family val="2"/>
      </rPr>
      <t xml:space="preserve"> </t>
    </r>
    <r>
      <rPr>
        <sz val="14"/>
        <rFont val="Arial Nova Light"/>
        <family val="2"/>
      </rPr>
      <t>en cumplimiento</t>
    </r>
    <r>
      <rPr>
        <b/>
        <sz val="14"/>
        <rFont val="Arial Nova Light"/>
        <family val="2"/>
      </rPr>
      <t xml:space="preserve"> </t>
    </r>
    <r>
      <rPr>
        <sz val="14"/>
        <rFont val="Arial Nova Light"/>
        <family val="2"/>
      </rPr>
      <t xml:space="preserve">a lo estipulado en la </t>
    </r>
    <r>
      <rPr>
        <b/>
        <sz val="14"/>
        <rFont val="Arial Nova Light"/>
        <family val="2"/>
      </rPr>
      <t xml:space="preserve">“LEY PARA LOS SERVIDORES PÚBLICOS DEL ESTADO DE JALISCO Y SUS MUNICIPIOS” </t>
    </r>
    <r>
      <rPr>
        <sz val="14"/>
        <rFont val="Arial Nova Light"/>
        <family val="2"/>
      </rPr>
      <t xml:space="preserve">en su TÍTULO TERCERO, CAPÍTULO I “DE LAS OBLIGACIONES DE LAS ENTIDADES PÚBLICAS” en su </t>
    </r>
    <r>
      <rPr>
        <b/>
        <sz val="14"/>
        <rFont val="Arial Nova Light"/>
        <family val="2"/>
      </rPr>
      <t>Artículo 56 fracción V</t>
    </r>
    <r>
      <rPr>
        <sz val="14"/>
        <rFont val="Arial Nova Light"/>
        <family val="2"/>
      </rPr>
      <t xml:space="preserve">, que al pie de la letra dice: 
V. Proporcionar a los servidores públicos los útiles, instrumentos y materiales necesarios para el desempeño normal de su trabajo.
</t>
    </r>
    <r>
      <rPr>
        <b/>
        <sz val="14"/>
        <rFont val="Arial Nova Light"/>
        <family val="2"/>
      </rPr>
      <t>Justificación incremento: Para este proceso el costo  del contrato actual es de 200,726.66 por lo que fue necesario completar el importe de un remanente de otro proceso.</t>
    </r>
  </si>
  <si>
    <r>
      <t xml:space="preserve">El sistema actual de simulación para los préstamos PMP, cuenta con una validación en línea vía internet para que el simulador pueda obtener el costo de venta y compra de un vehículo; el cual sirve de base para calcular el alcance del préstamo de forma confiable.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</si>
  <si>
    <r>
      <t xml:space="preserve">La Dirección de Ingeniería de Software la requiere para optimizar el tiempo de liberación de sistemas debido a la constante necesidad de automatizar procesos, liberar servicios desde dispositivos electrónicos para nuestros afiliados y pensionados, sin que tengan que acudir a las oficinas centrales.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Para estar en posibilidades de realizar la licitación ya que, en el estudio de mercado con precios de lista, sólo un proveedor queda dentro del techo presupuestal.</t>
    </r>
  </si>
  <si>
    <r>
      <t xml:space="preserve">Es indispensable contar con el servicio de impresión y fotocopiado monocromático y de color en un esquema de usos compartido por diferentes usuarios, para proveer equipos en óptimas condiciones a las áreas operativas que generan insumos para las áreas sustantivas que otorgan las prestaciones a nuestros afiliados y pensionados; haciendo posible la impresión, fotocopiado, escaneo y envío de documentos vía correo electrónico. Así como en cumplimiento a lo estipulado en la “LEY PARA LOS SERVIDORES PÚBLICOS DEL ESTADO DE JALISCO Y SUS MUNICIPIOS” en su TÍTULO TERCERO, CAPÍTULO I “DE LAS OBLIGACIONES DE LAS ENTIDADES PÚBLICAS” en su Artículo 56 fracción V, inciso A,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Para este proceso se asignaron $ 587,400 pero fue necesario realizar una ampliación por un monto de $ 690,000. Aunado a que el proceso adjudicado sólo es por un periodo de 7 meses (junio-diciembre). Para 2022 será por los 12 meses y se sumarán un multifuncional para cada centro de servicio.</t>
    </r>
  </si>
  <si>
    <r>
      <t xml:space="preserve">Proteger la integridad de la información del Ipejal de ataques de virus y amenazas maliciosas, desde cualquier punto de trabajo que se encuentre el usuario; ya sea en las instalaciones del edificio central o cualquier punto externo incorporado a la red.  Así como salvaguardar los datos personales de afiliados, pensionados, jubilados y derechohabientes con base en cumplimiento a lo estipulado en la “LEY GENERAL DE PROTECCIÓN DE DATOS PERSONALES EN POSESIÓN DE SUJETOS OBLIGADOS” en el Capítulo II “Del Sistema Nacional de Transparencia, Acceso a la Información y Protección de Datos Personales” en su Artículo 14 en sus Fracciones XIII y XIV.
</t>
    </r>
    <r>
      <rPr>
        <b/>
        <sz val="14"/>
        <rFont val="Arial Nova Light"/>
        <family val="2"/>
      </rPr>
      <t>Justificación incremento: Es necesario cambiar el esquema de servicio en sitio a un esquema de servicio en nube, además de estar en posibilidades de realizar la licitación ya que, en el estudio de mercado con precios de lista, sólo un proveedor queda dentro del techo presupuestal..</t>
    </r>
  </si>
  <si>
    <r>
      <t xml:space="preserve">Proporcionar a los afiliados y pensionados la posibilidad de concertar una cita de forma electrónica para asegurar su atención cuando acudan a las instalaciones; una vez que se presentan a las oficinas del Ipejal, se atiende de forma ordenada con en apoyo de la infraestructura de administración de turnos.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trabajo.AE37
</t>
    </r>
    <r>
      <rPr>
        <b/>
        <sz val="14"/>
        <rFont val="Arial Nova Light"/>
        <family val="2"/>
      </rPr>
      <t>Justificación incremento: Se incrementará la funcionalidad para incluir módulos que permita al centro de contacto atender a los afiliados y pensionados por medio de chats de texto y/o video conferencias.</t>
    </r>
  </si>
  <si>
    <r>
      <t xml:space="preserve">Mantener en operación continua los componentes que integran la infraestructura de voz y datos compuesta por servidores, switches, aparatos telefónicos, conmutador y software que permiten la comunicación las aplicaciones al interior del Ipejal y con los puntos de trabajo externos (Delegaciones, UNIMEF´s y CADIP) al edificio central; lo cual permite a los usuarios realizar sus funciones y otorgar las prestaciones a los afiliados y pensionados. Permite dar cumplimiento a las dos Leyes que actualmente rigen al Ipejal.
</t>
    </r>
    <r>
      <rPr>
        <b/>
        <sz val="14"/>
        <rFont val="Arial Nova Light"/>
        <family val="2"/>
      </rPr>
      <t>Justificación incremento: La infraestructura de voz y datos ya es obsoleta y tiende a incrementar el costo por la dificultad para encontrar refacciones. Pese a esta situación el porcentaje de incremento no es desfasado.</t>
    </r>
  </si>
  <si>
    <r>
      <t xml:space="preserve">El Sistema de Administración Médica del Ipejal, no es un desarrollo propio y no se cuenta con el código fuente de la aplicación: por lo que se requiere contratar los servicios del proveedor que lo desarrolló, para mantenerlo en operación ya que mediante ese sistema se administra:
•	Atención de primer nivel; consulta médico familiar.
•	Atención de segundo nivel; consulta externa con especialistas.
•	Atención de tercer nivel; hospitalizaciones.
•	Farmacia: abastecimiento de medicamentos a pacientes.
•	Subrogados: laboratorio, imagenología, ambulancias, oxigeno, entre otros.
•	Administración de los servicios médicos; funciones administrativas que sustentan la operación.
</t>
    </r>
    <r>
      <rPr>
        <b/>
        <sz val="14"/>
        <rFont val="Arial Nova Light"/>
        <family val="2"/>
      </rPr>
      <t>Justificación incremento: 417,000 pesos corresponden a la póliza de mantenimiento del Sistema Médico garantizar la operación de las UNIMEF´s y de la oficina administrativa.
453,000 pesos se requieren para realizar un diseño de una aplicación WEB para la administración de hospitales.</t>
    </r>
  </si>
  <si>
    <r>
      <t xml:space="preserve">Implementar la seguridad en el acceso al correo institucional a través de internet, o cualquier dispositivo móvil, brindando la seguridad a nuestros usuarios de que la información está protegida en todo momento. Protegiendo los siguientes elementos:
De no realizarse se tendrían las siguientes consecuencias:
•	Sitio web contra amenazas o hackers.
•	Protección en las transacciones en línea.
•	Consulta segura de correo, por medio de internet o vía celular, para los usuarios fuera del Instituto.
•	Valuación de vulnerabilidades y análisis en busca de software malicioso para defender nuestro sitio web en contra los ataques.
</t>
    </r>
    <r>
      <rPr>
        <b/>
        <sz val="14"/>
        <rFont val="Arial Nova Light"/>
        <family val="2"/>
      </rPr>
      <t>Justificación incremento: El incremento se debe principalmente a la necesidad de incluir un dominio más (antes eran 2 dominios)</t>
    </r>
  </si>
  <si>
    <r>
      <t xml:space="preserve">Contar la posibilidad de realizar la emisión de timbres fiscales (CFDI) con las disposiciones expedidas por el SAT en Julio de 2017 en su versión 3.3. Instruyendo que es de carácter obligatorio y su incumplimiento conlleva sanciones.
</t>
    </r>
    <r>
      <rPr>
        <b/>
        <sz val="14"/>
        <rFont val="Arial Nova Light"/>
        <family val="2"/>
      </rPr>
      <t>Justificación incremento: Originalmente se adquirió uno licencia para emitir todos los timbres (CFDI) del IPEJAL, para evitar cuellos de botella se adquirió una más para que no exista bloqueo  en los procesos de facturación electrónica.</t>
    </r>
  </si>
  <si>
    <r>
      <t xml:space="preserve">Proporcionar una herramienta al personal de informática que otorga el soporte técnico en el IPEJAL, para resolver incidentes de forma remoto tanto en las instalaciones del Ipejal pero sobre todo en los equipos de cómputo externos a las oficinas centrales. Optimizando los tiempos de respuesta y bajando los costos de traslado.
</t>
    </r>
    <r>
      <rPr>
        <b/>
        <sz val="14"/>
        <rFont val="Arial Nova Light"/>
        <family val="2"/>
      </rPr>
      <t xml:space="preserve">Justificación incremento: La póliza actual es para 3 canales usuarios simultáneos, la necesidad actual demanda un total de 9 canales. </t>
    </r>
  </si>
  <si>
    <r>
      <t xml:space="preserve">Reforzar la seguridad contra ataques de virus y eventos maliciosos mediante escaneos anti malware de segunda opinión, de forma individual en los equipos de escritorio y los portátiles.
</t>
    </r>
    <r>
      <rPr>
        <b/>
        <sz val="14"/>
        <rFont val="Arial Nova Light"/>
        <family val="2"/>
      </rPr>
      <t>Justificación incremento: Es necesario incrementar el número de escaneo para duplicar la capacidad de detección de virus en equipos que externos a las oficinas centrales y en usuarios que tienen puertos de intercambio de información abiertos.</t>
    </r>
  </si>
  <si>
    <r>
      <t xml:space="preserve">Continuar con la renovación de equipos obsoletos, de un total de 353 equipos de escritorio y 118 equipos portátiles en estado de obsolescencia los cuales están presentando problemas de forma continua y las refacciones y accesorios ya están descontinuados por lo que se dificulta su mantenimiento, con presupuesto del 2020 se renovaron 84 (23%) equipos de escritorio y 30 (25%) equipos portátiles; pero aún prevalece la necesidad urgente de continuar con la renovación.
</t>
    </r>
    <r>
      <rPr>
        <b/>
        <sz val="14"/>
        <rFont val="Arial Nova Light"/>
        <family val="2"/>
      </rPr>
      <t xml:space="preserve">Justificación del incremento: Además de continuar con la necesidad urgente  de renovar los equipos obsoletos cono computadoras de escritorio y portátiles, también es necesaria la renovación de las impresoras láser de ventanillas y la renovación de 100 no break. </t>
    </r>
  </si>
  <si>
    <r>
      <t xml:space="preserve">Optimizar los costos y el tiempo de respuesta implementando aplicaciones móviles para promover la interconectividad, mejorar y facilitar el acceso a los servicios para el otorgamiento del préstamo PCP en línea, por ser parte de los servicios sustantivos que brinda el Instituto.  Aprovechando que en la actualidad, prácticamente todas las personas cuentan con dispositivos móviles personales con los cuales interactúan todo el día en sus tareas cotidianas. Además de contar con una alternativa para recuperar el promedio de préstamos que se otorgaban por día antes de COVID-19.
</t>
    </r>
    <r>
      <rPr>
        <b/>
        <sz val="14"/>
        <rFont val="Arial Nova Light"/>
        <family val="2"/>
      </rPr>
      <t xml:space="preserve">Contribuir a la colocación de productos financieros y servicios a los afiliados y pensionados. </t>
    </r>
  </si>
  <si>
    <r>
      <t xml:space="preserve">Fortalecer el esquema de seguridad, mediante un equipo especializado que permita analizar el tráfico dentro de la red del Ipejal; para detectar intrusos, actividades inapropiadas, incorrectas o anómalas desde el interior o exterior en todos los componentes que integran la red.
</t>
    </r>
    <r>
      <rPr>
        <b/>
        <sz val="14"/>
        <rFont val="Arial Nova Light"/>
        <family val="2"/>
      </rPr>
      <t>Contribuyendo al objetivo para: Reforzar la seguridad informática de las operaciones del IPEJAL.</t>
    </r>
  </si>
  <si>
    <r>
      <t xml:space="preserve">Protección de equipos personales mediante un modelo en que se el usuario y también se verifique el dispositivo que utiliza, permitiendo que los usuarios accedan de forma segura a los recursos del Ipejal.
</t>
    </r>
    <r>
      <rPr>
        <b/>
        <sz val="14"/>
        <rFont val="Arial Nova Light"/>
        <family val="2"/>
      </rPr>
      <t>Contribuyendo al objetivo de: Reforzar la seguridad informática de las operaciones del IPEJAL.</t>
    </r>
  </si>
  <si>
    <r>
      <t xml:space="preserve">Garantizar la integridad de la información que reside en la infraestructura de procesamiento y almacenamiento de datos y otros componentes de la red, mediante la detección de posibles vulnerabilidades en la infraestructura del Instituto; que permita elaborar planes con precisión para implementar alternativas de mitigación de riesgos.
</t>
    </r>
    <r>
      <rPr>
        <b/>
        <sz val="14"/>
        <rFont val="Arial Nova Light"/>
        <family val="2"/>
      </rPr>
      <t>Contribuyendo al objetivo de: Reforzar la seguridad informática de las operaciones del IPEJAL.</t>
    </r>
  </si>
  <si>
    <t>Sustituir el modelo de impresión en los consultorios médicos de las Unidades Médicas Familiares, que actualmente es de matriz de puntos con formas preimpresas a dos tantos con autocopiado al momento de imprimirse; el cual se pretende cambiar por impresión láser monocromática, por ser más eficiente en tiempo de impresión y calidad en la resolución; con un costo similar al actual en matriz de puntos.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NOTA: Al tratarse de un tema relacionado con la operación del día a día, el presupuesto se requiere en los procesos y no la creación de una estructura presupuestal de proyecto.
La partida 5151 se requiere en el PR10 ejecutora 69 destino 00 y 
La partida 2141 se requiere en el PR15 ejecutora 80 destino 02</t>
  </si>
  <si>
    <r>
      <t xml:space="preserve">Este servicio es necesario para la </t>
    </r>
    <r>
      <rPr>
        <b/>
        <sz val="14"/>
        <rFont val="Arial Nova Light"/>
        <family val="2"/>
      </rPr>
      <t>operación del Centro de Contacto Ipejal y el Centro de Contacto de Cobranza Administrativa</t>
    </r>
    <r>
      <rPr>
        <sz val="14"/>
        <rFont val="Arial Nova Light"/>
        <family val="2"/>
      </rPr>
      <t xml:space="preserve">, que permite atender las llamadas de los afiliados y pensionados en todo momento, por lo que es de alta relevancia que se tengan los servicios de telefonía digital, evitando que se desplacen físicamente a las instalaciones para los temas que se puedan solventar vía telefónica.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 
Justificación incremento: Este servicio varia mucho dependiendo de las empresas que se presenten a la licitación, el importe solicitado es para estar en posibilidades de ejecutar el proceso de licitación, con base en la investigación de mercado.</t>
    </r>
  </si>
  <si>
    <r>
      <t xml:space="preserve">Es indispensable contar con la conectividad de comunicación de los centros de servicio y las delegaciones con el Instituto para el otorgamiento de las prestaciones y servicios para los afiliados y pensionados foráneos; como las Delegaciones de Tepatitlán, Puerto Vallarta y Cd. Guzmán, Federación de Sindicatos, Sindicato de Zapopan, Tlaquepaque; así como los centros de servicios del IPEJAL; los cuales cuentan con servicios de telefonía fija e internet de acuerdo a sus necesidades que les permiten cumplir con sus actividades; así como en cumplimiento a lo estipulado en la “LEY PARA LOS SERVIDORES PÚBLICOS DEL ESTADO DE JALISCO Y SUS MUNICIPIOS” en su TÍTULO TERCERO, CAPÍTULO I “DE LAS OBLIGACIONES DE LAS ENTIDADES PÚBLICAS” en su Artículo 56 fracción V, que al pie de la letra dice: 
V. Proporcionar a los servidores públicos los útiles, instrumentos y materiales necesarios para el desempeño normal de su trabajo.
</t>
    </r>
    <r>
      <rPr>
        <b/>
        <sz val="14"/>
        <rFont val="Arial Nova Light"/>
        <family val="2"/>
      </rPr>
      <t xml:space="preserve">Justificación incremento: En el estudio de mercado se reflejan los costos para llamadas fijas, larga distancia internacional y celular; sin embargo se cobran bajo consumo y no se cuenta con cuantas llamadas se realizaran al mes, se realiza bajo una estimación por lo que el objeto de este contacto queda con la modalidad de "hasta por"
Aunado a  la necesidad de contar con los servicios de Telefonía con Internet para los estacionamientos. </t>
    </r>
  </si>
  <si>
    <r>
      <t xml:space="preserve">El servicio de Internet dedicado es indispensable para que puedan operar los siguientes procesos: Las bancas electrónicas, el correo Institucional, emisión del timbrado de CFDI, el intranet (sistema interno para el otorgamiento de las prestaciones), establecer conectividad con las delegaciones y los centros de servicio y el uso de las plataformas como Bloomberg, valmer, adobe creative, boletín jurídico, sistema de reservaciones de agencia de viajes, entre otros. Así como en cumplimiento a lo estipulado en la “LEY PARA LOS SERVIDORES PÚBLICOS DEL ESTADO DE JALISCO Y SUS MUNICIPIOS” en su TÍTULO TERCERO, CAPÍTULO I “DE LAS OBLIGACIONES DE LAS ENTIDADES PÚBLICAS” en su Artículo 56 fracción V inciso A, que al pie de la letra dice: 
V. Proporcionar a los servidores públicos los útiles, instrumentos y materiales necesarios para el desempeño normal de su trabajo.
Además dar cumplimiento al “CÓDIGO FISCAL DE LA FEDERACIÓN” a su TITULO SEGUNDO “De los Derechos y Obligaciones de los Contribuyentes” Capítulo Único en su Artículo 29, que al pie de la letra dice:
Artículo 29. Cuando las leyes fiscales establezcan la obligación de expedir comprobantes fiscales por los actos o actividades que realicen, por los ingresos que se perciban o por las retenciones de contribuciones que efectúen, los contribuyentes deberán emitirlos mediante documentos digitales a través de la página de Internet del Servicio de Administración Tributaria. Las personas que adquieran bienes, disfruten de su uso o goce temporal, reciban servicios o aquéllas a las que les hubieren retenido contribuciones deberán solicitar el comprobante fiscal digital por Internet respectivo.
</t>
    </r>
    <r>
      <rPr>
        <b/>
        <sz val="14"/>
        <rFont val="Arial Nova Light"/>
        <family val="2"/>
      </rPr>
      <t>Justificación incremento: El servicio actual es con un ancho de banda de 20, 80 y 100 Mbps y se requiere de 30, 100 y 100 Mbps
Este servicio varia mucho dependiendo de las empresas que se presenten a la licitación, el importe solicitado es para estar en posibilidades de ejecutar el proceso de licitación, con base en la investigación de mercado.</t>
    </r>
  </si>
  <si>
    <r>
      <t xml:space="preserve">Esta plataforma es indispensable para que la agencia de viajes otorgue los servicios de reservaciones aéreas, hoteles, áreas turísticas al consular la disponibilidad en tiempo real para cotizar de acuerdo a las necesidades del cliente, concretando ventas de forma ágil y segura.
Así como en cumplimiento a lo estipulado en la “LEY PARA LOS SERVIDORES PÚBLICOS DEL ESTADO DE JALISCO Y SUS MUNICIPIOS” en su TÍTULO TERCERO, CAPÍTULO I “DE LAS OBLIGACIONES DE LAS ENTIDADES PÚBLICAS” en su Artículo 56 fracción V, que al pie de la letra dice: 
</t>
    </r>
    <r>
      <rPr>
        <b/>
        <sz val="14"/>
        <rFont val="Arial Nova Light"/>
        <family val="2"/>
      </rPr>
      <t>V. Proporcionar a los servidores públicos los útiles, instrumentos y materiales necesarios para el desempeño normal de su trabajo.</t>
    </r>
    <r>
      <rPr>
        <sz val="14"/>
        <rFont val="Arial Nova Light"/>
        <family val="2"/>
      </rPr>
      <t xml:space="preserve">
</t>
    </r>
    <r>
      <rPr>
        <b/>
        <sz val="14"/>
        <rFont val="Arial Nova Light"/>
        <family val="2"/>
      </rPr>
      <t>Justificación incremento: El área jurídica requiere que todos los abogados accedan a la plataforma.</t>
    </r>
  </si>
  <si>
    <t>Firmas de Validación, Direcciones Generales Instituto de Pensiones del Estado de Jalisco:</t>
  </si>
  <si>
    <t>La alimentación de los Residentes es de suma importancia, debido a que es la fuente de energía de todo ser humano, con mayor razón las personas de la tercera edad, es esencial que su  nutrición balanceada y acorde a sus padecimientos y necesidades propias de su edad. Actualmente la Casa Hogar alberga a 40 Residentes, debido a la Pandemia, el ingreso de Residentes se frenó por completo, por el alto riesgo de contagio del SARS-Cov2 (Covid-19), sin embargo, paulatinamente se está retomando las solicitudes de ingreso para incrementar la población y poder sustentar los gastos que se requieran. El incremento del  36 % en comparación al año 2021, se basa en consideración al incremento de los insumos de la canasta básica de alimentos, así como a los posibles nuevos ingresos que se proyectan en el año  2022.</t>
  </si>
  <si>
    <t>Se justifica en virtud de que las cubiertas de Lona de los Toldos actuales tienen una  antigüedad de más de 7 años, mismas que por el paso del tiempo y las condiciones climatológicas se encuentran en gran  deterioro, por lo que tuvieron que ser retirados del sitio; Los ventanales existentes de madera, se encuentran a la intemperie sin protección de los cambios climatológicos, mismos que presentan un grave daño por no contar con la protección de Toldos de lona requeridos. Hacemos hincapié que para dar una solución definitiva, se deberá involucrar al área de proyectos, para que recomienden o diseñen una cubierta con mayor área de cobertura, para que la terraza sea utilizada para diferentes actividades que ahí se pudieran realizar, de igual manera este proyecto sería más costoso.</t>
  </si>
  <si>
    <t>El 27 de Febrero del 2000, fue inaugurado el CADIP, el cual fue entregado con cortinas en el salón de usos múltiples y en las 60 habitación de Casa Hogar; a 21 años de  funcionamiento, se han deteriorado y no se han adquirido desde entonces. Cabe mencionar que en el año 2019, se intentó iniciar el proceso de Adquisición, pero el recurso fue retirado de la partida.</t>
  </si>
  <si>
    <t>Los Blancos requeridos en Casa Hogar, son utilizados para cada Residente de Casa Hogar, sin embargo por el proceso de limpieza en maquinaria industrial y al uso continuo, se han desechado las prendas que ya no se puede dar el uso adecuado. En el año 2017 se realizó la compra parcial de algunos artículos y la cuenta solo ha sido activada con poco presupuesto.</t>
  </si>
  <si>
    <t xml:space="preserve">Es el medio por el cual se realizan los trámites entre las delegaciones foráneas, mismas que se encargan de enviar documentación al edificio central y viceversa , en atención a los afiliados y jubilados, así como dar la atención necesaria a las EPP y Municipios que se encuentran alejados de zona metropolitana.
Cabe señalar que el presente requerimiento se consolida con la Dirección General de Servicios Médicos para cubrir las necesidades antes mencionadas. </t>
  </si>
  <si>
    <r>
      <t xml:space="preserve">Paseos mensuales del IPEJAL que organiza el CADIP a sus jubilados y pensionados, con el fin de cumplir con los programas sociales, deportivos, culturales, de recreación y esparcimiento del CADIP, solicitados por la Secretaria General de la Unión de Jubilados y Pensionados del Estado y autorizados por Direccion General del IPEJAL  (mediante oficio DG/214/2021 Direccion General, con fecha del 13 de julio del 2021; </t>
    </r>
    <r>
      <rPr>
        <b/>
        <sz val="14"/>
        <rFont val="Arial Nova Light"/>
        <family val="2"/>
      </rPr>
      <t>"siempre y cuando las medidas sanitarias derivadas por el virus SARS-Cov2 (Covid-19) lo permitan"</t>
    </r>
    <r>
      <rPr>
        <sz val="14"/>
        <rFont val="Arial Nova Light"/>
        <family val="2"/>
      </rPr>
      <t>); conforme a la Ley del IPEJAL, dentro del Capitulo IX Del Sistema de Prestaciones Sociales y Culturales, Articulo 135 y 136. El incremento del 17% en comparación al  año 2020, es debido a que en el año en mención se canceló el paseo de Enero, por retraso de la Licitación. De igual manera se hace hincapié que el aumento de las tarifas cotizadas, actuales incrementan acorde al aumento del combustible.</t>
    </r>
  </si>
  <si>
    <t>4 Eventos sociales y culturales anuales  del IPEJAL,  que organiza el CADIP a sus jubilados, en los que se hace entrega de refrigerios (alimentos en box lunch) por su asistencia, con la finalidad de cumplir con los programas sociales, deportivos, culturales de recreación y esparcimiento que el IPEJAL proporciona a la población jubilada y pensionada; conforme a la Ley del IPEJAL, dentro del Capitulo IX Del Sistema de Prestaciones Sociales y Culturales, Articulo 135 y 136.</t>
  </si>
  <si>
    <t>Eventos sociales y culturales anuales  del IPEJAL, que organiza el CADIP a sus jubilados, en los que se hace entrega obsequios representativos por su asistencia, en 2 eventos programados durante el año, con la finalidad de cumplir con los programas sociales, deportivos, culturales de recreación y esparcimiento que el IPEJAL proporciona a la población jubilada y pensionada; conforme a la Ley del IPEJAL, dentro del Capitulo IX Del Sistema de Prestaciones Sociales y Culturales, Articulo 135 y 136.</t>
  </si>
  <si>
    <t>Debido al deterioro natural por la edad y aunado al incremento de comorbilidades, los Residentes de Casa Hogar, son más dependientes a la movilización asistida, por lo que es necesario, trasladarlos de una manera segura, tanto para el Residente como al personal de Enfermería. A la apertura de las Instalaciones de la Casa Hogar, se contaba con una grúa y arnés, se ha intentado arreglar en repetidas ocasiones sin poder hacerla funcionar de manera correcta. En ningún año se activó esta partida para realizar la compra.</t>
  </si>
  <si>
    <t xml:space="preserve">El CADIP, fue fundado en el año 2000, por lo cual todos los bienes  con los que se contaban eran nuevos, sin embargo a 21 años de vida del centro, no se ha realizado ninguna compra o mantenimiento de camas o colchones para el uso de los Residentes de Casa Hogar la cual tiene un cupo máximo de albergar a 76 personas, por lo cual serían necesarias 76 camas y 76 colchones nuevos para completar toda la capacidad de la Casa Hogar, sin embargo, se solicita comprar paulatinamente, por lo que este año se solicita la autorización de 10 camas eléctricas (13% de la capacidad). Cabe mencionar que también se requieren camas mecánicas, sin embargo la prioridad son eléctricas, debido a que ya no hay ninguna en optimas funciones para los Residentes postrados en cama. En ningún año se activó esta partida para realizar la compra.
</t>
  </si>
  <si>
    <t>El CADIP, fue fundado el 27 de Febrero del año 2000, por lo cual todos los bienes  con los que se contaban eran nuevos, sin embargo a 21 años de vida del centro, no se ha realizado ninguna compra de  colchones para el uso de los Residentes de Casa Hogar.
La Casa Hogar tiene un cupo máximo de albergar a 76 personas, cuenta con 60 habitaciones, las cuales se distribuyen 16 habitaciones dobles en la planta baja, 17 habitaciones sencillas en el primer y segundo nivel y 10 habitaciones sencillas en el tercer nivel, por lo cual serían necesarias 76 camas y 76 colchones para completar toda la capacidad de la Casa Hogar, sin embargo, pretendemos comprar paulatinamente de 30 colchones.(39% de la capacidad). En ningún año se activó esta partida para realizar la compra.</t>
  </si>
  <si>
    <t>Es de suma importancia mantener en perfecto funcionamiento el suministro de agua que proporciona el equipo de bombeo (hidroneumático), para el servicio de  todas las áreas que conforman el CADIP.  Estos tanques, se garantizan por 5 años de vida, sin  embargo, funcionó por 9 años y en el año 2019 se averió y se intentó comprar si poder realizarlo, por falta de presupuesto y la Pandemia que se está atravesando. Dicho tanque consta de cuatro tanques hidroneumáticos y a la falta de un tanque o más, el equipo sufre una variación en la capacidad de almacenamiento provocando variaciones de presión de agua, así como mayor continuidad de trabajo en las bombas, ya que a la falta del tanque en mención, se tiene menos capacidad de almacenamiento de agua de los tanques en función, ocasionando que las bombas trabajen forzadamente y sufran mayor desgaste los tanques restantes, corriendo el riesgo de que otro tanque se dañe.</t>
  </si>
  <si>
    <t>Los materiales son necesarios para la realización de los trabajos preventivos y correctivos de los inmuebles propiedad del instituto como los inmuebles en renta, venta, UNIMEF, CADIp, centros de servicio y edificios administrativos, cabe señalar que en caso de no contar con el material para realizar los mantenimientos, se limita el uso y renta de los mismos, esto con el fin de preservarlos en buen estado, así como de conformidad al artículo 59. del reglamento general de prestaciones, derechos y obligaciones de afiliados y pensionados de la Dirección de Pensiones del Estado.</t>
  </si>
  <si>
    <t xml:space="preserve">Cemento y Productos de Concreto para reparación y Mantenimiento de las diversas áreas del IPEJAL </t>
  </si>
  <si>
    <t xml:space="preserve">Compra de escaleras para UNIMEF, y área de archivo, así como herramienta para poda, riego y mantenimiento de las áreas verdes del IPEJAL se hace modificación presupuestal ya que se acomodan materiales que estaban en otras partidas </t>
  </si>
  <si>
    <t>Los materiales son necesarios para la realización de los trabajos preventivos y correctivos de los inmuebles propiedad del instituto como los inmuebles en renta, venta, UNIMEF, CADIp, centros de servicio y edificios administrativos, cabe señalar que en caso de no contar con el material para realizar los mantenimientos, se limita el uso y renta de los mismos, esto con el fin de preservarlos en buen estado, así como de conformidad al artículo 59. del reglamento general de prestaciones, derechos y obligaciones de afiliados y pensionados de la Dirección de Pensiones del Estado</t>
  </si>
  <si>
    <t>Los bienes se requieren con el fin de preservar en buen estado los bienes inmuebles propiedad del Instituto por parte del personal de la cuadrillas de mantenimiento y patrimonio, con el fin de rehabilitar las propiedades en renta, edificios, inmuebles comerciales, reserva territorial, daciones en pago y adjudicaciones. (Incluye consolidada del área de vehículos de servicios generales)</t>
  </si>
  <si>
    <t>Solo se licitó Servicios Médicos</t>
  </si>
  <si>
    <t>Servicios de mantenimiento preventivo y correctivo de 14 elevadores propiedad del Instituto</t>
  </si>
  <si>
    <t>Servicio de Internet Dedicado de 100,100 y 30 Mbps para el IPEJAL</t>
  </si>
  <si>
    <t>Renovación anual del CERTIFICADO TLS SECURE SITE PRO WHIT EV para tres dominios</t>
  </si>
  <si>
    <t>Autenticación ante el INE</t>
  </si>
  <si>
    <r>
      <t xml:space="preserve">Salvaguardar la seguridad en el proceso de otorgamiento de las prestaciones, para que los afiliaos y pensionados no se vean afectados en su economía o patrimonio; evitando suplantación de identidad, en cualquiera de las prestaciones que otorga el IPEJAL; autenticando a las personas con la información registrada en el INE.
</t>
    </r>
    <r>
      <rPr>
        <b/>
        <sz val="12"/>
        <color theme="1"/>
        <rFont val="Arial Narrow"/>
        <family val="2"/>
      </rPr>
      <t xml:space="preserve">Contribuyendo al objetivo de Reforzar la seguridad informática de las operaciones del IPEJAL. </t>
    </r>
  </si>
  <si>
    <t>Asignaciones destinadas a la adquisición de 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</si>
  <si>
    <t>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t>
  </si>
  <si>
    <t>Asignaciones destinadas a la adquisición de fibras naturales como lino, seda, algodón, ixtle y henequén; hilados e hilos de fibras naturales o sintéticas; telas, acabados y recubrimientos; alfombras, tapetes, cortinas, costales, redes y otros productos textiles que no sean prendas de vestir.</t>
  </si>
  <si>
    <t>Asignaciones destinadas a la adquisición de toda clase de combustibles para combustión de diferentes tipos de motores o equipos especiales a base de gasolina, diésel y gas natural vehicular (GNV) ya sea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</si>
  <si>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 </t>
  </si>
  <si>
    <t xml:space="preserve">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e identificación, impresiones de logotipos en carpetas de todo tipo, reconocimientos, etc. y, en general, los documentos necesarios para trámites oficiales que forman parte del quehacer gubernamental. </t>
  </si>
  <si>
    <t xml:space="preserve">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 </t>
  </si>
  <si>
    <t>Asignaciones destinadas a la adquisición de vehículos y equipo de transporte terrestre motorizado, para el transporte de personas y carga, que se requieran para el desempeño de funciones administrativas, tales como: automóviles, autobuses, camiones, camionetas, tractocamiones, trolebuses, ambulancias, carros para bomberos, entre otros.</t>
  </si>
  <si>
    <t>Asignaciones destinadas a la adquisición de bienes y materiales requeridos para el registro e identificación de bienes y personas en trámites oficiales y servicios a la población, de acuerdo a las disposiciones legales relativas, tales como: licencias de conducir, entre otras.</t>
  </si>
  <si>
    <t>Se justifica debido a que es necesario para mantener la limpieza en las diferentes áreas del IPEJAL, así como también los materiales necesarios para complementar el mantenimiento de las unidades habitacionales IPEJAL tales como destapar cañerías etc. En ese sentido, este material es necesario para realizar los servicios de limpieza de la Casa Hogar específicamente en las siguientes  áreas: alimentación enfermería, cocina atención medica, camaristas  y roperistas.
Se consolidan las compras del área de Promoción de Vivienda y CADIP a diferencia de años anteriores.</t>
  </si>
  <si>
    <t>La adquisición de impresos y/o papelería oficial para la elaboración de oficios e informes internos y externos, así como contar con los formatos oficiales para trámites diversos de las áreas de IPEJAL. 
Así mismo cabe señalar que este recurso será administrado por la Dirección de Comunicación Social para el control y seguimiento a las validaciones que requieren estos formatos ante la Secretaría de Administración.</t>
  </si>
  <si>
    <t>Poder disponer de extintores funcionales en caso un conato, y estar en posibilidad de salvaguardar los bienes inmuebles y sus contenidos en favor del IPEJAL, cumpliendo con la normatividad aplicable y vigente. En relación al incremento, se determinó en relación a la cantidad de extintores para mantenimiento y los requeridos para compra por sus vigencias en base a estudio de mercado.</t>
  </si>
  <si>
    <t>Modernización tecnológica/mecánica para los elevadores E7023 y E7024 edificio central Agustín Yáñez</t>
  </si>
  <si>
    <t>La contratación del servicio de mantenimiento preventivo y correctivo para las plantas de emergencia de soporte eléctrico  que se encuentran en los inmuebles del IPEJAL además de la supervisión del correcto funcionamiento de las mismas, esto para mantener en buen estado de soporte eléctrico en las diversas áreas del IPEJAL .</t>
  </si>
  <si>
    <t>Con la entrada en vigor de la Ley General de Archivo a partir del 16 de junio de 2019, se establece un doble carácter para la documentación generada, recibida y resguardada por los sujetos obligados. Primeramente, se determinan como bienes muebles y por otro lado como monumentos históricos con categoría de bien patrimonial documental. Se señala que la compra se pudiera realizar en tres etapas sin embargo se deberá analizar ya que dividirla aumenta el costo considerablemente.</t>
  </si>
  <si>
    <t>Se requieren para el control y recepción de documentos internos y externos. Un porcentaje de estos sellos son destinados a los médicos de las UNIMEF los cuales están en constante cambio cada año, por lo que el Instituto se encuentra obligado a validar estos sellos que se deberán proveer a cada uno de los médicos así como al resto de las áreas del Instituto.</t>
  </si>
  <si>
    <t>Monto destinado a la compra de tapetes personalizados para los ingresos del edificio central, y en apoyo a las medidas de sanidad necesarias para el Instituto así como temporales de lluvias. Actualmente el Instituto carece de medidas de precaución e higiene.</t>
  </si>
  <si>
    <t>Necesario para la operación de los vehículos automotores, equipos de transporte y demás equipos de trabajo soporte de diversas áreas del IPEJAL. El incremento está previsto de igual manera en los aumentos de los costos de los combustibles que respecto al cierre del año 2020, estos han incrementado un 20% su costo.
Se cuenta con un inventario de 93 vehículos asignados a las distintas  áreas y actividades del Instituto</t>
  </si>
  <si>
    <t>Adquisición de uniformes para las áreas operativas del Instituto de Pensiones del Estado de Jalisco,  de conformidad a lo establecido en la clausula quincuagésima novena del contrato colectivo de trabajo.
Recurso necesario para la compra de uniformes operativos del personal del Ipejal, (Cadip, Casa Hogar, Dirección General de Promoción y Vivienda, UNIMEF Javier Mina, Federalismo , Pila Seca, Capillas San Lázaro, Club Hacienda Real y Centros de Servicios.
Cabe hacer mención que estos uniformes además de vestir de formalidad y brindarle una imagen corporativa a la institución son necesarios para cumplir con sus funciones y el contrato colectivo de trabajo.</t>
  </si>
  <si>
    <t>Se requiere la renovación del equipo de seguridad para los empleados por las actividades diversas del IPEJAL, indispensable para evitar riesgos específicos y accidentes de trabajo, con la finalidad de reducir el riesgo de accidentes en las actividades operativas, como son mantenimiento edificio central " Agustín Yáñez", unidades habitacionales es necesario que se realice la adquisición de cuerdas de vida, arnés de seguridad, amortiguadores, etc. (equipo de protección para trabajo en alturas), así como cascos de protección, botas de seguridad, cachuchas, fajas, chalecos reflejantes, guantes, tapones para oídos, equipo de protección para el servicio de mensajería en motocicletas, etc.
Así mismo se incluyen las prendas de seguridad y protección personal para el equipo interno que realiza las funciones de vigilancia, zapatos para enfermeros de las UNIMEF y Cadip.
Es importante mencionar que algunos de los artículos solicitados, en su mayoría para trabajo en las alturas, no se solicitan de manera regular anual, más sin embargo son necesarios para brindar el mantenimiento exterior a las oficinas centrales.</t>
  </si>
  <si>
    <t>Debido a que existen algunos mobiliarios y equipos de oficina como son: escritorios, archiveros, sillas, sillas secretariales, trituradoras de papel, tarjas, mesas de trabajo, etc., en mal estado, lo que deriva en una mala imagen institucional, además de limitar la productividad en las distintas áreas.</t>
  </si>
  <si>
    <r>
      <t xml:space="preserve">Implementar medidas de seguridad y trazabilidad en el fondo de aportaciones, ya que las prestaciones que ofrece el IPEJAL dependen de variables como el tiempo de aportación y de los montos acumulados de las mismas; por lo que es necesario una gestión de transacciones, confiable, segura y transparente. Mediante el cifrado de transacciones enlazadas (blockchain).
</t>
    </r>
    <r>
      <rPr>
        <b/>
        <sz val="14"/>
        <rFont val="Arial Nova Light"/>
        <family val="2"/>
      </rPr>
      <t>Contribuyendo al objetivo de: Reforzar la seguridad informática de las operaciones del IPEJAL.</t>
    </r>
    <r>
      <rPr>
        <sz val="14"/>
        <rFont val="Arial Nova Light"/>
        <family val="2"/>
      </rPr>
      <t xml:space="preserve"> Contrato trianual por la totalidad de 4.5 mdp.</t>
    </r>
  </si>
  <si>
    <t>Es necesario contar con el material para que los usuarios otorguen un buen servicio a los afiliados y pensionados del IPEJAL, así como el desarrollo de las actividades administrativas de todas las áreas del IPEJAL, con la finalidad de no detener y entorpecer la operatividad del Instituto. En el año 2019 la compra de papelería pudo abastecer las necesidades del año 2020 y parte del 2021, años que por pandemia no se tuvo una operatividad del 100% por el tema de guardias por COVID; a mediados del 2021 el Instituto enfrentó la escasez de estos materiales ya que no se habían iniciado los proceso licitatorios vigentes por lo que el incremento se deriva del análisis de las nuevas necesidades que enfrenta el Instituto.</t>
  </si>
  <si>
    <r>
      <t xml:space="preserve">Contar con una herramienta que permita evaluar de forma previa, el nivel de riesgo de recuperación al otorgar un préstamo al afiliado o pensionado, analizando su historial crediticio ante el Ipejal; proporcionando información para definir las características bajo las cuales se les otorgará el préstamo; disminuyendo los riesgos de recuperación, administrar tasas conforme al historial de cumplimiento, disminuir la cartera vencida, ahorrar gastos en la recuperación de la cartera.
</t>
    </r>
    <r>
      <rPr>
        <b/>
        <sz val="14"/>
        <rFont val="Arial Nova Light"/>
        <family val="2"/>
      </rPr>
      <t xml:space="preserve">Contribuir a la colocación de productos financieros y servicios a los afiliados y pensionados. 
Optimizar el uso de las plataformas tecnológicas del IPEJAL. </t>
    </r>
    <r>
      <rPr>
        <sz val="14"/>
        <rFont val="Arial Nova Light"/>
        <family val="2"/>
      </rPr>
      <t xml:space="preserve">
El costo del proceso se incluye en el de la fila 133, numeral 42 por ser un proceso en conjunto.</t>
    </r>
  </si>
  <si>
    <t>DIRECCIÓN GENERAL DE PROMOCIÓN DE VIVIENDA</t>
  </si>
  <si>
    <t>PAA 2021</t>
  </si>
  <si>
    <t>COMPRAS NUEVAS 2022</t>
  </si>
  <si>
    <t>ANTEPROYECTO 2022</t>
  </si>
  <si>
    <t>Adquisición de Equipo Médico para Unidades Médicas (Pila Seca y Javier Mina)</t>
  </si>
  <si>
    <t>Instrumental Médico y de Laboratorio</t>
  </si>
  <si>
    <t xml:space="preserve">Asignaciones destinadas a la adquisición de instrumentos, refacciones y accesorios mayores utilizados en la ciencia médica, tales como: estetoscopios, máscaras para oxígeno, bisturís, tijeras, pinzas, separadores, equipos de cirugía mayor o menor, estuche de diagnóstico, estuche de disección, linterna (tipo pluma), y en general todo tipo de instrumentos médicos necesarios para operaciones quirúrgicas, dentales, y oftalmológicas, entre otros. Incluye el instrumental utilizado en los laboratorios de investigación científica e
instrumental de medición. </t>
  </si>
  <si>
    <t>Adquisición de Estuches de Diagnóstico</t>
  </si>
  <si>
    <t>Instalación y Adecuación de Consultorios incluye suministros</t>
  </si>
  <si>
    <t>Mantenimiento preventivo y correctivo para los sistemas de circuito cerrado de Televisión  (CCTV) de la UNIMEF y CADIP</t>
  </si>
  <si>
    <t>DIFERIDO</t>
  </si>
  <si>
    <t>CASA HOGAR Y CADIP</t>
  </si>
  <si>
    <t>IPEJAL-DGA-CA-LPL-030/2021</t>
  </si>
  <si>
    <t>Proyecto Aplicación Móvil Préstamo PCP</t>
  </si>
  <si>
    <t>KILKER, S.A. DE C.V.</t>
  </si>
  <si>
    <t>Base PAA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</si>
</sst>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35"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indexed="8"/>
      <name val="MS Sans Serif"/>
    </font>
    <font>
      <sz val="10"/>
      <color indexed="8"/>
      <name val="Arial"/>
      <family val="2"/>
    </font>
    <font>
      <sz val="11"/>
      <color theme="0"/>
      <name val="Calibri"/>
      <family val="2"/>
      <scheme val="minor"/>
    </font>
    <font>
      <sz val="12"/>
      <color theme="1"/>
      <name val="Arial Nova Light"/>
      <family val="2"/>
    </font>
    <font>
      <sz val="12"/>
      <name val="Arial Nova Light"/>
      <family val="2"/>
    </font>
    <font>
      <b/>
      <sz val="11"/>
      <color theme="1"/>
      <name val="Calibri"/>
      <family val="2"/>
      <scheme val="minor"/>
    </font>
    <font>
      <b/>
      <sz val="10"/>
      <color indexed="8"/>
      <name val="Arial"/>
      <family val="2"/>
    </font>
    <font>
      <u/>
      <sz val="11"/>
      <color theme="10"/>
      <name val="Calibri"/>
      <family val="2"/>
      <scheme val="minor"/>
    </font>
    <font>
      <b/>
      <sz val="11"/>
      <color rgb="FFFF0000"/>
      <name val="Calibri"/>
      <family val="2"/>
      <scheme val="minor"/>
    </font>
    <font>
      <sz val="8"/>
      <name val="Calibri"/>
      <family val="2"/>
      <scheme val="minor"/>
    </font>
    <font>
      <sz val="14"/>
      <color theme="1"/>
      <name val="Arial Nova Light"/>
      <family val="2"/>
    </font>
    <font>
      <sz val="14"/>
      <name val="Arial Nova Light"/>
      <family val="2"/>
    </font>
    <font>
      <b/>
      <sz val="14"/>
      <color theme="0"/>
      <name val="Arial Nova Light"/>
      <family val="2"/>
    </font>
    <font>
      <b/>
      <sz val="18"/>
      <color theme="0"/>
      <name val="Arial Nova Light"/>
      <family val="2"/>
    </font>
    <font>
      <sz val="18"/>
      <color theme="1"/>
      <name val="Arial Nova Light"/>
      <family val="2"/>
    </font>
    <font>
      <b/>
      <sz val="18"/>
      <color theme="1"/>
      <name val="Arial Nova Light"/>
      <family val="2"/>
    </font>
    <font>
      <b/>
      <sz val="14"/>
      <color theme="1"/>
      <name val="Arial Nova Light"/>
      <family val="2"/>
    </font>
    <font>
      <sz val="14"/>
      <color theme="0"/>
      <name val="Arial Nova Light"/>
      <family val="2"/>
    </font>
    <font>
      <sz val="14"/>
      <color rgb="FFFF0000"/>
      <name val="Arial Nova Light"/>
      <family val="2"/>
    </font>
    <font>
      <b/>
      <sz val="14"/>
      <name val="Arial Nova Light"/>
      <family val="2"/>
    </font>
    <font>
      <u/>
      <sz val="14"/>
      <color theme="10"/>
      <name val="Arial Nova Light"/>
      <family val="2"/>
    </font>
    <font>
      <b/>
      <u/>
      <sz val="14"/>
      <color theme="0"/>
      <name val="Arial Nova Light"/>
      <family val="2"/>
    </font>
    <font>
      <sz val="14"/>
      <color theme="2"/>
      <name val="Arial Nova Light"/>
      <family val="2"/>
    </font>
    <font>
      <b/>
      <i/>
      <sz val="14"/>
      <color theme="1"/>
      <name val="Arial Nova Light"/>
      <family val="2"/>
    </font>
    <font>
      <sz val="18"/>
      <name val="Arial Nova Light"/>
      <family val="2"/>
    </font>
    <font>
      <sz val="12"/>
      <color theme="1"/>
      <name val="Arial Narrow"/>
      <family val="2"/>
    </font>
    <font>
      <b/>
      <sz val="12"/>
      <color theme="1"/>
      <name val="Arial Narrow"/>
      <family val="2"/>
    </font>
    <font>
      <b/>
      <sz val="14"/>
      <color rgb="FFFF0000"/>
      <name val="Arial Nova Light"/>
      <family val="2"/>
    </font>
    <font>
      <b/>
      <sz val="18"/>
      <color rgb="FFFF0000"/>
      <name val="Arial Nova Light"/>
      <family val="2"/>
    </font>
    <font>
      <sz val="18"/>
      <color rgb="FFFF0000"/>
      <name val="Arial Nova Light"/>
      <family val="2"/>
    </font>
    <font>
      <b/>
      <sz val="18"/>
      <name val="Arial Nova Light"/>
      <family val="2"/>
    </font>
  </fonts>
  <fills count="25">
    <fill>
      <patternFill patternType="none"/>
    </fill>
    <fill>
      <patternFill patternType="gray125"/>
    </fill>
    <fill>
      <patternFill patternType="solid">
        <fgColor rgb="FF7030A0"/>
        <bgColor indexed="64"/>
      </patternFill>
    </fill>
    <fill>
      <patternFill patternType="solid">
        <fgColor theme="2" tint="-9.9978637043366805E-2"/>
        <bgColor indexed="64"/>
      </patternFill>
    </fill>
    <fill>
      <patternFill patternType="solid">
        <fgColor rgb="FFCC99FF"/>
        <bgColor indexed="64"/>
      </patternFill>
    </fill>
    <fill>
      <patternFill patternType="solid">
        <fgColor theme="6"/>
        <bgColor indexed="64"/>
      </patternFill>
    </fill>
    <fill>
      <patternFill patternType="solid">
        <fgColor theme="8"/>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6600"/>
        <bgColor indexed="64"/>
      </patternFill>
    </fill>
    <fill>
      <patternFill patternType="solid">
        <fgColor rgb="FFD60093"/>
        <bgColor indexed="64"/>
      </patternFill>
    </fill>
    <fill>
      <patternFill patternType="solid">
        <fgColor theme="7"/>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rgb="FFFADD06"/>
        <bgColor indexed="64"/>
      </patternFill>
    </fill>
    <fill>
      <patternFill patternType="solid">
        <fgColor rgb="FFFF0000"/>
        <bgColor indexed="64"/>
      </patternFill>
    </fill>
    <fill>
      <patternFill patternType="solid">
        <fgColor rgb="FFFF66CC"/>
        <bgColor indexed="64"/>
      </patternFill>
    </fill>
    <fill>
      <patternFill patternType="solid">
        <fgColor rgb="FFFFFF00"/>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0"/>
        <bgColor indexed="64"/>
      </patternFill>
    </fill>
    <fill>
      <patternFill patternType="solid">
        <fgColor rgb="FFCCCCFF"/>
        <bgColor indexed="64"/>
      </patternFill>
    </fill>
    <fill>
      <patternFill patternType="solid">
        <fgColor theme="1"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s>
  <cellStyleXfs count="5">
    <xf numFmtId="0" fontId="0" fillId="0" borderId="0"/>
    <xf numFmtId="44" fontId="1" fillId="0" borderId="0" applyFont="0" applyFill="0" applyBorder="0" applyAlignment="0" applyProtection="0"/>
    <xf numFmtId="0" fontId="4" fillId="0" borderId="0"/>
    <xf numFmtId="0" fontId="11" fillId="0" borderId="0" applyNumberFormat="0" applyFill="0" applyBorder="0" applyAlignment="0" applyProtection="0"/>
    <xf numFmtId="9" fontId="1" fillId="0" borderId="0" applyFont="0" applyFill="0" applyBorder="0" applyAlignment="0" applyProtection="0"/>
  </cellStyleXfs>
  <cellXfs count="627">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0" borderId="1" xfId="2" applyNumberFormat="1" applyFont="1" applyFill="1" applyBorder="1" applyAlignment="1" applyProtection="1">
      <alignment horizontal="center" vertical="center"/>
    </xf>
    <xf numFmtId="0" fontId="0" fillId="0" borderId="0" xfId="0" applyAlignment="1">
      <alignment vertical="center"/>
    </xf>
    <xf numFmtId="0" fontId="5" fillId="6" borderId="1" xfId="2" applyNumberFormat="1" applyFont="1" applyFill="1" applyBorder="1" applyAlignment="1" applyProtection="1">
      <alignment horizontal="center" vertical="center"/>
    </xf>
    <xf numFmtId="0" fontId="5" fillId="4" borderId="1" xfId="2" applyNumberFormat="1" applyFont="1" applyFill="1" applyBorder="1" applyAlignment="1" applyProtection="1">
      <alignment horizontal="center" vertical="center"/>
    </xf>
    <xf numFmtId="0" fontId="5" fillId="12" borderId="1" xfId="2" applyNumberFormat="1" applyFont="1" applyFill="1" applyBorder="1" applyAlignment="1" applyProtection="1">
      <alignment horizontal="center" vertical="center"/>
    </xf>
    <xf numFmtId="0" fontId="5" fillId="5" borderId="1" xfId="2" applyNumberFormat="1" applyFont="1" applyFill="1" applyBorder="1" applyAlignment="1" applyProtection="1">
      <alignment horizontal="center" vertical="center"/>
    </xf>
    <xf numFmtId="0" fontId="5" fillId="13" borderId="1" xfId="2" applyNumberFormat="1" applyFont="1" applyFill="1" applyBorder="1" applyAlignment="1" applyProtection="1">
      <alignment horizontal="center" vertical="center"/>
    </xf>
    <xf numFmtId="0" fontId="0" fillId="0" borderId="1" xfId="0" applyBorder="1" applyAlignment="1">
      <alignment horizontal="right" vertical="center"/>
    </xf>
    <xf numFmtId="0" fontId="0" fillId="0" borderId="0" xfId="0" applyAlignment="1">
      <alignment horizontal="right" vertical="center"/>
    </xf>
    <xf numFmtId="0" fontId="5" fillId="6" borderId="1" xfId="2" applyNumberFormat="1" applyFont="1" applyFill="1" applyBorder="1" applyAlignment="1" applyProtection="1">
      <alignment horizontal="center" vertical="center" wrapText="1"/>
    </xf>
    <xf numFmtId="0" fontId="5" fillId="0" borderId="1" xfId="2" applyNumberFormat="1" applyFont="1" applyFill="1" applyBorder="1" applyAlignment="1" applyProtection="1">
      <alignment horizontal="center" vertical="center" wrapText="1"/>
    </xf>
    <xf numFmtId="0" fontId="5" fillId="4" borderId="1" xfId="2" applyNumberFormat="1" applyFont="1" applyFill="1" applyBorder="1" applyAlignment="1" applyProtection="1">
      <alignment horizontal="center" vertical="center" wrapText="1"/>
    </xf>
    <xf numFmtId="0" fontId="5" fillId="12" borderId="1" xfId="2" applyNumberFormat="1" applyFont="1" applyFill="1" applyBorder="1" applyAlignment="1" applyProtection="1">
      <alignment horizontal="center" vertical="center" wrapText="1"/>
    </xf>
    <xf numFmtId="0" fontId="5" fillId="5" borderId="1" xfId="2" applyNumberFormat="1" applyFont="1" applyFill="1" applyBorder="1" applyAlignment="1" applyProtection="1">
      <alignment horizontal="center" vertical="center" wrapText="1"/>
    </xf>
    <xf numFmtId="0" fontId="5" fillId="13" borderId="1" xfId="2" applyNumberFormat="1" applyFont="1" applyFill="1" applyBorder="1" applyAlignment="1" applyProtection="1">
      <alignment horizontal="center" vertical="center" wrapText="1"/>
    </xf>
    <xf numFmtId="0" fontId="5" fillId="6" borderId="1" xfId="2" applyNumberFormat="1" applyFont="1" applyFill="1" applyBorder="1" applyAlignment="1" applyProtection="1">
      <alignment horizontal="left" vertical="center" wrapText="1"/>
    </xf>
    <xf numFmtId="0" fontId="5" fillId="0" borderId="1" xfId="2" applyNumberFormat="1" applyFont="1" applyFill="1" applyBorder="1" applyAlignment="1" applyProtection="1">
      <alignment horizontal="left" vertical="center" wrapText="1"/>
    </xf>
    <xf numFmtId="0" fontId="5" fillId="4" borderId="1" xfId="2" applyNumberFormat="1" applyFont="1" applyFill="1" applyBorder="1" applyAlignment="1" applyProtection="1">
      <alignment horizontal="left" vertical="center" wrapText="1"/>
    </xf>
    <xf numFmtId="0" fontId="5" fillId="12" borderId="1" xfId="2" applyNumberFormat="1" applyFont="1" applyFill="1" applyBorder="1" applyAlignment="1" applyProtection="1">
      <alignment horizontal="left" vertical="center" wrapText="1"/>
    </xf>
    <xf numFmtId="0" fontId="5" fillId="5" borderId="1" xfId="2" applyNumberFormat="1" applyFont="1" applyFill="1" applyBorder="1" applyAlignment="1" applyProtection="1">
      <alignment horizontal="left" vertical="center" wrapText="1"/>
    </xf>
    <xf numFmtId="0" fontId="5" fillId="13" borderId="1" xfId="2"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44" fontId="7" fillId="0" borderId="0" xfId="1" applyFont="1" applyAlignment="1">
      <alignment vertical="center"/>
    </xf>
    <xf numFmtId="0" fontId="7" fillId="11" borderId="0" xfId="0" applyFont="1" applyFill="1" applyAlignment="1">
      <alignment horizontal="center" vertical="center"/>
    </xf>
    <xf numFmtId="0" fontId="8" fillId="5" borderId="0" xfId="0" applyFont="1" applyFill="1" applyAlignment="1">
      <alignment horizontal="center" vertical="center"/>
    </xf>
    <xf numFmtId="0" fontId="7" fillId="6" borderId="0" xfId="0" applyFont="1" applyFill="1" applyAlignment="1">
      <alignment horizontal="center" vertical="center"/>
    </xf>
    <xf numFmtId="0" fontId="7" fillId="4" borderId="0" xfId="0" applyFont="1" applyFill="1" applyAlignment="1">
      <alignment horizontal="center" vertical="center"/>
    </xf>
    <xf numFmtId="0" fontId="7" fillId="9" borderId="0" xfId="0" applyFont="1" applyFill="1" applyAlignment="1">
      <alignment horizontal="center" vertical="center"/>
    </xf>
    <xf numFmtId="0" fontId="7" fillId="10" borderId="0" xfId="0" applyFont="1" applyFill="1" applyAlignment="1">
      <alignment horizontal="center" vertical="center"/>
    </xf>
    <xf numFmtId="44" fontId="6" fillId="2" borderId="1" xfId="1" applyFont="1" applyFill="1" applyBorder="1" applyAlignment="1">
      <alignment horizontal="center" vertical="center" wrapText="1"/>
    </xf>
    <xf numFmtId="44" fontId="0" fillId="0" borderId="1" xfId="1" applyFont="1" applyBorder="1" applyAlignment="1">
      <alignment horizontal="right" vertical="center"/>
    </xf>
    <xf numFmtId="44" fontId="0" fillId="0" borderId="0" xfId="1" applyFont="1" applyAlignment="1">
      <alignment horizontal="right" vertical="center"/>
    </xf>
    <xf numFmtId="44" fontId="6" fillId="13" borderId="1" xfId="1" applyFont="1" applyFill="1" applyBorder="1" applyAlignment="1">
      <alignment horizontal="center" vertical="center" wrapText="1"/>
    </xf>
    <xf numFmtId="44" fontId="6" fillId="12" borderId="1" xfId="1" applyFont="1" applyFill="1" applyBorder="1" applyAlignment="1">
      <alignment horizontal="center" vertical="center" wrapText="1"/>
    </xf>
    <xf numFmtId="44" fontId="6" fillId="21" borderId="1" xfId="1" applyFont="1" applyFill="1" applyBorder="1" applyAlignment="1">
      <alignment horizontal="center" vertical="center" wrapText="1"/>
    </xf>
    <xf numFmtId="44" fontId="6" fillId="8" borderId="1" xfId="1" applyFont="1" applyFill="1" applyBorder="1" applyAlignment="1">
      <alignment horizontal="center" vertical="center" wrapText="1"/>
    </xf>
    <xf numFmtId="44" fontId="6" fillId="6" borderId="1" xfId="1" applyFont="1" applyFill="1" applyBorder="1" applyAlignment="1">
      <alignment horizontal="center" vertical="center" wrapText="1"/>
    </xf>
    <xf numFmtId="44" fontId="6" fillId="17" borderId="1" xfId="1" applyFont="1" applyFill="1" applyBorder="1" applyAlignment="1">
      <alignment horizontal="center" vertical="center" wrapText="1"/>
    </xf>
    <xf numFmtId="44" fontId="6" fillId="10" borderId="1" xfId="1" applyFont="1" applyFill="1" applyBorder="1" applyAlignment="1">
      <alignment horizontal="center" vertical="center" wrapText="1"/>
    </xf>
    <xf numFmtId="44" fontId="6" fillId="4" borderId="1" xfId="1" applyFont="1" applyFill="1" applyBorder="1" applyAlignment="1">
      <alignment horizontal="center" vertical="center" wrapText="1"/>
    </xf>
    <xf numFmtId="44" fontId="6" fillId="9" borderId="1" xfId="1" applyFont="1" applyFill="1" applyBorder="1" applyAlignment="1">
      <alignment horizontal="center" vertical="center" wrapText="1"/>
    </xf>
    <xf numFmtId="44" fontId="5" fillId="6" borderId="1" xfId="1" applyFont="1" applyFill="1" applyBorder="1" applyAlignment="1" applyProtection="1">
      <alignment horizontal="left" vertical="center" wrapText="1"/>
    </xf>
    <xf numFmtId="44" fontId="5" fillId="0" borderId="1" xfId="1" applyFont="1" applyFill="1" applyBorder="1" applyAlignment="1" applyProtection="1">
      <alignment horizontal="left" vertical="center" wrapText="1"/>
    </xf>
    <xf numFmtId="44" fontId="5" fillId="4" borderId="1" xfId="1" applyFont="1" applyFill="1" applyBorder="1" applyAlignment="1" applyProtection="1">
      <alignment horizontal="left" vertical="center" wrapText="1"/>
    </xf>
    <xf numFmtId="44" fontId="5" fillId="12" borderId="1" xfId="1" applyFont="1" applyFill="1" applyBorder="1" applyAlignment="1" applyProtection="1">
      <alignment horizontal="left" vertical="center" wrapText="1"/>
    </xf>
    <xf numFmtId="44" fontId="5" fillId="5" borderId="1" xfId="1" applyFont="1" applyFill="1" applyBorder="1" applyAlignment="1" applyProtection="1">
      <alignment horizontal="left" vertical="center" wrapText="1"/>
    </xf>
    <xf numFmtId="44" fontId="5" fillId="13" borderId="1" xfId="1" applyFont="1" applyFill="1" applyBorder="1" applyAlignment="1" applyProtection="1">
      <alignment horizontal="left" vertical="center" wrapText="1"/>
    </xf>
    <xf numFmtId="44" fontId="0" fillId="0" borderId="1" xfId="1" applyFont="1" applyBorder="1" applyAlignment="1">
      <alignment horizontal="left" vertical="center" wrapText="1"/>
    </xf>
    <xf numFmtId="44" fontId="0" fillId="0" borderId="0" xfId="1" applyFont="1" applyAlignment="1">
      <alignment horizontal="left" vertical="center" wrapText="1"/>
    </xf>
    <xf numFmtId="44" fontId="11" fillId="0" borderId="1" xfId="3" applyNumberFormat="1" applyFill="1" applyBorder="1" applyAlignment="1" applyProtection="1">
      <alignment horizontal="left" vertical="center" wrapText="1"/>
    </xf>
    <xf numFmtId="9" fontId="7" fillId="0" borderId="0" xfId="4" applyFont="1" applyAlignment="1">
      <alignment horizontal="center" vertical="center"/>
    </xf>
    <xf numFmtId="0" fontId="5" fillId="12" borderId="2" xfId="2" applyNumberFormat="1" applyFont="1" applyFill="1" applyBorder="1" applyAlignment="1" applyProtection="1">
      <alignment horizontal="center" vertical="center" wrapText="1"/>
    </xf>
    <xf numFmtId="0" fontId="11" fillId="12" borderId="2" xfId="3" applyNumberFormat="1" applyFill="1" applyBorder="1" applyAlignment="1" applyProtection="1">
      <alignment horizontal="center" vertical="center"/>
    </xf>
    <xf numFmtId="0" fontId="10" fillId="12" borderId="2" xfId="2" applyNumberFormat="1" applyFont="1" applyFill="1" applyBorder="1" applyAlignment="1" applyProtection="1">
      <alignment vertical="center" wrapText="1"/>
    </xf>
    <xf numFmtId="44" fontId="10" fillId="12" borderId="2" xfId="1" applyFont="1" applyFill="1" applyBorder="1" applyAlignment="1" applyProtection="1">
      <alignment vertical="center" wrapText="1"/>
    </xf>
    <xf numFmtId="44" fontId="0" fillId="12" borderId="1" xfId="1" applyFont="1" applyFill="1" applyBorder="1" applyAlignment="1">
      <alignment horizontal="right" vertical="center"/>
    </xf>
    <xf numFmtId="0" fontId="9" fillId="12" borderId="1" xfId="0" applyFont="1" applyFill="1" applyBorder="1" applyAlignment="1">
      <alignment horizontal="right" vertical="center"/>
    </xf>
    <xf numFmtId="0" fontId="9" fillId="12" borderId="0" xfId="0" applyFont="1" applyFill="1" applyAlignment="1">
      <alignment vertical="center"/>
    </xf>
    <xf numFmtId="0" fontId="12" fillId="12" borderId="0" xfId="0" applyFont="1" applyFill="1" applyAlignment="1">
      <alignment vertical="center"/>
    </xf>
    <xf numFmtId="0" fontId="8" fillId="13" borderId="0" xfId="0" applyFont="1" applyFill="1" applyAlignment="1">
      <alignment horizontal="center" vertical="center"/>
    </xf>
    <xf numFmtId="0" fontId="7" fillId="8" borderId="0" xfId="0"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xf>
    <xf numFmtId="44" fontId="0" fillId="0" borderId="0" xfId="1" applyFont="1" applyAlignment="1">
      <alignment horizontal="center" vertical="center" wrapText="1"/>
    </xf>
    <xf numFmtId="44" fontId="0" fillId="0" borderId="0" xfId="1" applyFont="1"/>
    <xf numFmtId="9" fontId="0" fillId="0" borderId="0" xfId="0" applyNumberFormat="1"/>
    <xf numFmtId="0" fontId="9" fillId="0" borderId="0" xfId="0" applyFont="1" applyAlignment="1">
      <alignment horizontal="center"/>
    </xf>
    <xf numFmtId="44" fontId="9" fillId="0" borderId="0" xfId="1" applyFont="1"/>
    <xf numFmtId="0" fontId="14" fillId="0" borderId="0" xfId="0" applyFont="1" applyAlignment="1">
      <alignment vertical="center" textRotation="90" wrapText="1"/>
    </xf>
    <xf numFmtId="0" fontId="15" fillId="13" borderId="0" xfId="0" applyFont="1" applyFill="1" applyAlignment="1">
      <alignment horizontal="center" vertical="center" textRotation="90" wrapText="1"/>
    </xf>
    <xf numFmtId="0" fontId="14" fillId="11" borderId="0" xfId="0" applyFont="1" applyFill="1" applyAlignment="1">
      <alignment horizontal="center" vertical="center" textRotation="90" wrapText="1"/>
    </xf>
    <xf numFmtId="0" fontId="15" fillId="5" borderId="0" xfId="0" applyFont="1" applyFill="1" applyAlignment="1">
      <alignment horizontal="center" vertical="center" textRotation="90" wrapText="1"/>
    </xf>
    <xf numFmtId="0" fontId="14" fillId="6" borderId="0" xfId="0" applyFont="1" applyFill="1" applyAlignment="1">
      <alignment horizontal="center" vertical="center" textRotation="90" wrapText="1"/>
    </xf>
    <xf numFmtId="0" fontId="14" fillId="4" borderId="0" xfId="0" applyFont="1" applyFill="1" applyAlignment="1">
      <alignment horizontal="center" vertical="center" textRotation="90" wrapText="1"/>
    </xf>
    <xf numFmtId="0" fontId="14" fillId="9" borderId="0" xfId="0" applyFont="1" applyFill="1" applyAlignment="1">
      <alignment horizontal="center" vertical="center" textRotation="90" wrapText="1"/>
    </xf>
    <xf numFmtId="0" fontId="14" fillId="10" borderId="0" xfId="0" applyFont="1" applyFill="1" applyAlignment="1">
      <alignment horizontal="center" vertical="center" textRotation="90" wrapText="1"/>
    </xf>
    <xf numFmtId="0" fontId="16" fillId="2" borderId="1" xfId="0" applyFont="1" applyFill="1" applyBorder="1" applyAlignment="1">
      <alignment horizontal="center" vertical="center" textRotation="90" wrapText="1"/>
    </xf>
    <xf numFmtId="0" fontId="14" fillId="0" borderId="0" xfId="0" applyFont="1" applyAlignment="1">
      <alignment vertical="center" wrapText="1"/>
    </xf>
    <xf numFmtId="44" fontId="14" fillId="0" borderId="0" xfId="1" applyFont="1" applyAlignment="1">
      <alignment vertical="center" wrapText="1"/>
    </xf>
    <xf numFmtId="44" fontId="14" fillId="0" borderId="0" xfId="1" applyFont="1" applyFill="1" applyAlignment="1">
      <alignment vertical="center" wrapText="1"/>
    </xf>
    <xf numFmtId="164" fontId="14" fillId="0" borderId="0" xfId="1" applyNumberFormat="1" applyFont="1" applyAlignment="1">
      <alignment vertical="center" wrapText="1"/>
    </xf>
    <xf numFmtId="0" fontId="14" fillId="0" borderId="0" xfId="0" applyFont="1" applyAlignment="1">
      <alignment horizontal="center" vertical="center" wrapText="1"/>
    </xf>
    <xf numFmtId="164" fontId="14" fillId="0" borderId="0" xfId="1" applyNumberFormat="1" applyFont="1" applyAlignment="1">
      <alignment horizontal="left" vertical="center" wrapText="1"/>
    </xf>
    <xf numFmtId="49" fontId="14" fillId="0" borderId="0" xfId="1" applyNumberFormat="1" applyFont="1" applyAlignment="1">
      <alignment horizontal="left" vertical="center" wrapText="1"/>
    </xf>
    <xf numFmtId="14" fontId="14" fillId="0" borderId="0" xfId="0" applyNumberFormat="1" applyFont="1" applyAlignment="1">
      <alignment horizontal="center" vertical="center" wrapText="1"/>
    </xf>
    <xf numFmtId="9" fontId="14" fillId="0" borderId="0" xfId="4" applyFont="1" applyAlignment="1">
      <alignment horizontal="center" vertical="center" wrapText="1"/>
    </xf>
    <xf numFmtId="0" fontId="20" fillId="0" borderId="0" xfId="0" applyFont="1" applyAlignment="1">
      <alignment horizontal="center" vertical="center" wrapText="1"/>
    </xf>
    <xf numFmtId="164" fontId="14" fillId="0" borderId="0" xfId="1" applyNumberFormat="1" applyFont="1" applyAlignment="1">
      <alignment horizontal="center" vertical="center" wrapText="1"/>
    </xf>
    <xf numFmtId="0" fontId="16" fillId="2" borderId="4" xfId="0" applyFont="1" applyFill="1" applyBorder="1" applyAlignment="1">
      <alignment horizontal="center" vertical="center" textRotation="90" wrapText="1"/>
    </xf>
    <xf numFmtId="44" fontId="16" fillId="2" borderId="1" xfId="1" applyFont="1" applyFill="1" applyBorder="1" applyAlignment="1">
      <alignment horizontal="center" vertical="center" textRotation="90" wrapText="1"/>
    </xf>
    <xf numFmtId="164" fontId="16" fillId="2" borderId="1" xfId="1" applyNumberFormat="1" applyFont="1" applyFill="1" applyBorder="1" applyAlignment="1">
      <alignment horizontal="center" vertical="center" textRotation="90" wrapText="1"/>
    </xf>
    <xf numFmtId="49" fontId="16" fillId="2" borderId="1" xfId="1" applyNumberFormat="1" applyFont="1" applyFill="1" applyBorder="1" applyAlignment="1">
      <alignment horizontal="center" vertical="center" textRotation="90" wrapText="1"/>
    </xf>
    <xf numFmtId="9" fontId="16" fillId="2" borderId="1" xfId="4" applyFont="1" applyFill="1" applyBorder="1" applyAlignment="1">
      <alignment horizontal="center" vertical="center" textRotation="90" wrapText="1"/>
    </xf>
    <xf numFmtId="164" fontId="16" fillId="7" borderId="1" xfId="1" applyNumberFormat="1" applyFont="1" applyFill="1" applyBorder="1" applyAlignment="1">
      <alignment horizontal="center" vertical="center" textRotation="90" wrapText="1"/>
    </xf>
    <xf numFmtId="0" fontId="16" fillId="8" borderId="1" xfId="0" applyFont="1" applyFill="1" applyBorder="1" applyAlignment="1">
      <alignment horizontal="center" vertical="center" textRotation="90" wrapText="1"/>
    </xf>
    <xf numFmtId="0" fontId="20" fillId="0" borderId="0" xfId="0" applyFont="1" applyAlignment="1">
      <alignment horizontal="center" vertical="center" textRotation="90" wrapText="1"/>
    </xf>
    <xf numFmtId="44" fontId="14" fillId="0" borderId="1" xfId="1" applyFont="1" applyBorder="1" applyAlignment="1">
      <alignment horizontal="center" vertical="center" wrapText="1"/>
    </xf>
    <xf numFmtId="164" fontId="20" fillId="0" borderId="1" xfId="1" applyNumberFormat="1" applyFont="1" applyBorder="1" applyAlignment="1">
      <alignment horizontal="left" vertical="center" wrapText="1"/>
    </xf>
    <xf numFmtId="14" fontId="14" fillId="0" borderId="1" xfId="1"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64" fontId="14" fillId="0" borderId="1" xfId="1" applyNumberFormat="1" applyFont="1" applyBorder="1" applyAlignment="1">
      <alignment horizontal="center" vertical="center" wrapText="1"/>
    </xf>
    <xf numFmtId="0" fontId="15" fillId="0" borderId="0" xfId="0" applyFont="1" applyAlignment="1">
      <alignment horizontal="center" vertical="center" wrapText="1"/>
    </xf>
    <xf numFmtId="164" fontId="20" fillId="18" borderId="1" xfId="1" applyNumberFormat="1" applyFont="1" applyFill="1" applyBorder="1" applyAlignment="1">
      <alignment horizontal="left" vertical="center" wrapText="1"/>
    </xf>
    <xf numFmtId="0" fontId="15"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4" fillId="0" borderId="1" xfId="0" applyNumberFormat="1" applyFont="1" applyBorder="1" applyAlignment="1">
      <alignment horizontal="center" vertical="center" wrapText="1"/>
    </xf>
    <xf numFmtId="44" fontId="14" fillId="0" borderId="1" xfId="1" applyFont="1" applyBorder="1" applyAlignment="1">
      <alignment vertical="center" wrapText="1"/>
    </xf>
    <xf numFmtId="44" fontId="14" fillId="20" borderId="1" xfId="1" applyFont="1" applyFill="1" applyBorder="1" applyAlignment="1">
      <alignment vertical="center" wrapText="1"/>
    </xf>
    <xf numFmtId="164" fontId="14" fillId="20" borderId="1" xfId="1" applyNumberFormat="1" applyFont="1" applyFill="1" applyBorder="1" applyAlignment="1">
      <alignment horizontal="center" vertical="center" wrapText="1"/>
    </xf>
    <xf numFmtId="164" fontId="14" fillId="16" borderId="1" xfId="1" applyNumberFormat="1" applyFont="1" applyFill="1" applyBorder="1" applyAlignment="1">
      <alignment horizontal="center" vertical="center" wrapText="1"/>
    </xf>
    <xf numFmtId="164" fontId="14" fillId="0" borderId="1" xfId="1"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9" fontId="14" fillId="0" borderId="1" xfId="4" applyFont="1" applyBorder="1" applyAlignment="1">
      <alignment horizontal="center" vertical="center" wrapText="1"/>
    </xf>
    <xf numFmtId="0" fontId="14" fillId="0" borderId="1" xfId="0" applyFont="1" applyBorder="1" applyAlignment="1">
      <alignment vertical="center"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4"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44" fontId="14" fillId="19" borderId="1" xfId="1" applyFont="1" applyFill="1" applyBorder="1" applyAlignment="1">
      <alignment vertical="center" wrapText="1"/>
    </xf>
    <xf numFmtId="164" fontId="14" fillId="19" borderId="1" xfId="1" applyNumberFormat="1" applyFont="1" applyFill="1" applyBorder="1" applyAlignment="1">
      <alignment horizontal="center" vertical="center" wrapText="1"/>
    </xf>
    <xf numFmtId="0" fontId="14" fillId="19" borderId="1" xfId="0" applyFont="1" applyFill="1" applyBorder="1" applyAlignment="1">
      <alignment horizontal="center" vertical="center" wrapText="1"/>
    </xf>
    <xf numFmtId="44" fontId="14" fillId="19" borderId="1" xfId="1" applyFont="1" applyFill="1" applyBorder="1" applyAlignment="1">
      <alignment horizontal="center" vertical="center" wrapText="1"/>
    </xf>
    <xf numFmtId="0" fontId="20" fillId="19" borderId="1" xfId="0" applyFont="1" applyFill="1" applyBorder="1" applyAlignment="1">
      <alignment horizontal="left" vertical="center" wrapText="1"/>
    </xf>
    <xf numFmtId="0" fontId="14" fillId="19" borderId="1" xfId="0" applyFont="1" applyFill="1" applyBorder="1" applyAlignment="1">
      <alignment horizontal="left" vertical="center" wrapText="1"/>
    </xf>
    <xf numFmtId="14" fontId="14" fillId="19" borderId="1" xfId="0" applyNumberFormat="1" applyFont="1" applyFill="1" applyBorder="1" applyAlignment="1">
      <alignment horizontal="center" vertical="center" wrapText="1"/>
    </xf>
    <xf numFmtId="0" fontId="14" fillId="0" borderId="4" xfId="0" applyFont="1" applyBorder="1" applyAlignment="1">
      <alignment horizontal="center" vertical="center" wrapText="1"/>
    </xf>
    <xf numFmtId="164" fontId="14" fillId="0" borderId="4" xfId="1" applyNumberFormat="1" applyFont="1" applyBorder="1" applyAlignment="1">
      <alignment horizontal="center" vertical="center" wrapText="1"/>
    </xf>
    <xf numFmtId="44" fontId="14" fillId="0" borderId="1" xfId="1" applyFont="1" applyFill="1" applyBorder="1" applyAlignment="1">
      <alignment vertical="center" wrapText="1"/>
    </xf>
    <xf numFmtId="164" fontId="14" fillId="8" borderId="1" xfId="1" applyNumberFormat="1" applyFont="1" applyFill="1" applyBorder="1" applyAlignment="1">
      <alignment horizontal="center" vertical="center" wrapText="1"/>
    </xf>
    <xf numFmtId="44" fontId="14" fillId="0" borderId="1" xfId="1" applyFont="1" applyFill="1" applyBorder="1" applyAlignment="1">
      <alignment horizontal="center" vertical="center" wrapText="1"/>
    </xf>
    <xf numFmtId="49" fontId="14" fillId="0" borderId="1" xfId="1" applyNumberFormat="1" applyFont="1" applyFill="1" applyBorder="1" applyAlignment="1">
      <alignment horizontal="left" vertical="center" wrapText="1"/>
    </xf>
    <xf numFmtId="164" fontId="14" fillId="0" borderId="1" xfId="1" applyNumberFormat="1" applyFont="1" applyFill="1" applyBorder="1" applyAlignment="1">
      <alignment horizontal="center" vertical="center" wrapText="1"/>
    </xf>
    <xf numFmtId="49" fontId="14" fillId="0" borderId="1" xfId="1" applyNumberFormat="1" applyFont="1" applyBorder="1" applyAlignment="1">
      <alignment horizontal="left" vertical="center" wrapText="1"/>
    </xf>
    <xf numFmtId="14" fontId="14" fillId="0" borderId="1" xfId="1" applyNumberFormat="1" applyFont="1" applyBorder="1" applyAlignment="1">
      <alignment horizontal="center" vertical="center" wrapText="1"/>
    </xf>
    <xf numFmtId="0" fontId="15" fillId="23" borderId="1" xfId="0" applyFont="1" applyFill="1" applyBorder="1" applyAlignment="1">
      <alignment horizontal="center" vertical="center" wrapText="1"/>
    </xf>
    <xf numFmtId="49" fontId="14" fillId="19" borderId="1" xfId="1" applyNumberFormat="1" applyFont="1" applyFill="1" applyBorder="1" applyAlignment="1">
      <alignment horizontal="left" vertical="center" wrapText="1"/>
    </xf>
    <xf numFmtId="14" fontId="14" fillId="19" borderId="1" xfId="1" applyNumberFormat="1" applyFont="1" applyFill="1" applyBorder="1" applyAlignment="1">
      <alignment horizontal="center" vertical="center" wrapText="1"/>
    </xf>
    <xf numFmtId="0" fontId="16" fillId="21" borderId="1" xfId="0" applyFont="1" applyFill="1" applyBorder="1" applyAlignment="1">
      <alignment horizontal="center" vertical="center" wrapText="1"/>
    </xf>
    <xf numFmtId="0" fontId="16" fillId="21" borderId="1" xfId="0" applyFont="1" applyFill="1" applyBorder="1" applyAlignment="1">
      <alignment horizontal="left" vertical="center" wrapText="1"/>
    </xf>
    <xf numFmtId="49" fontId="16" fillId="21" borderId="1" xfId="0" applyNumberFormat="1" applyFont="1" applyFill="1" applyBorder="1" applyAlignment="1">
      <alignment horizontal="center" vertical="center" wrapText="1"/>
    </xf>
    <xf numFmtId="44" fontId="16" fillId="21" borderId="1" xfId="1" applyFont="1" applyFill="1" applyBorder="1" applyAlignment="1">
      <alignment vertical="center" wrapText="1"/>
    </xf>
    <xf numFmtId="164" fontId="16" fillId="21" borderId="1" xfId="1" applyNumberFormat="1" applyFont="1" applyFill="1" applyBorder="1" applyAlignment="1">
      <alignment horizontal="center" vertical="center" wrapText="1"/>
    </xf>
    <xf numFmtId="44" fontId="16" fillId="21" borderId="1" xfId="1" applyFont="1" applyFill="1" applyBorder="1" applyAlignment="1">
      <alignment horizontal="center" vertical="center" wrapText="1"/>
    </xf>
    <xf numFmtId="49" fontId="16" fillId="21" borderId="1" xfId="1" applyNumberFormat="1" applyFont="1" applyFill="1" applyBorder="1" applyAlignment="1">
      <alignment horizontal="left" vertical="center" wrapText="1"/>
    </xf>
    <xf numFmtId="14" fontId="16" fillId="21" borderId="1" xfId="1" applyNumberFormat="1" applyFont="1" applyFill="1" applyBorder="1" applyAlignment="1">
      <alignment horizontal="center" vertical="center" wrapText="1"/>
    </xf>
    <xf numFmtId="9" fontId="16" fillId="21" borderId="1" xfId="4" applyFont="1" applyFill="1" applyBorder="1" applyAlignment="1">
      <alignment horizontal="center" vertical="center" wrapText="1"/>
    </xf>
    <xf numFmtId="0" fontId="16" fillId="21" borderId="1" xfId="0" applyFont="1" applyFill="1" applyBorder="1" applyAlignment="1">
      <alignment vertical="center" wrapText="1"/>
    </xf>
    <xf numFmtId="14" fontId="16" fillId="21" borderId="1" xfId="0" applyNumberFormat="1" applyFont="1" applyFill="1" applyBorder="1" applyAlignment="1">
      <alignment horizontal="center" vertical="center" wrapText="1"/>
    </xf>
    <xf numFmtId="0" fontId="16" fillId="0" borderId="0" xfId="0" applyFont="1" applyAlignment="1">
      <alignment vertical="center" wrapText="1"/>
    </xf>
    <xf numFmtId="0" fontId="15" fillId="19" borderId="1" xfId="0" applyFont="1" applyFill="1" applyBorder="1" applyAlignment="1">
      <alignment horizontal="center" vertical="center" wrapText="1"/>
    </xf>
    <xf numFmtId="0" fontId="14" fillId="0" borderId="1" xfId="0" applyNumberFormat="1" applyFont="1" applyBorder="1" applyAlignment="1">
      <alignment horizontal="center" vertical="center" wrapText="1"/>
    </xf>
    <xf numFmtId="9" fontId="14" fillId="19" borderId="1" xfId="4" applyFont="1" applyFill="1" applyBorder="1" applyAlignment="1">
      <alignment horizontal="center" vertical="center" wrapText="1"/>
    </xf>
    <xf numFmtId="0" fontId="14" fillId="19" borderId="1" xfId="0" applyFont="1" applyFill="1" applyBorder="1" applyAlignment="1">
      <alignment vertical="center" wrapText="1"/>
    </xf>
    <xf numFmtId="0" fontId="20" fillId="19" borderId="1" xfId="0" applyFont="1" applyFill="1" applyBorder="1" applyAlignment="1">
      <alignment horizontal="center" vertical="center" wrapText="1"/>
    </xf>
    <xf numFmtId="0" fontId="14" fillId="0" borderId="2" xfId="0" applyFont="1" applyBorder="1" applyAlignment="1">
      <alignment vertical="center" wrapText="1"/>
    </xf>
    <xf numFmtId="0" fontId="14" fillId="22" borderId="1" xfId="0" applyFont="1" applyFill="1" applyBorder="1" applyAlignment="1">
      <alignment horizontal="center" vertical="center" wrapText="1"/>
    </xf>
    <xf numFmtId="14" fontId="14" fillId="19" borderId="1" xfId="1" applyNumberFormat="1" applyFont="1" applyFill="1" applyBorder="1" applyAlignment="1">
      <alignment horizontal="left" vertical="center" wrapText="1"/>
    </xf>
    <xf numFmtId="164" fontId="14" fillId="19" borderId="1" xfId="1" applyNumberFormat="1" applyFont="1" applyFill="1" applyBorder="1" applyAlignment="1">
      <alignment horizontal="left" vertical="center" wrapText="1"/>
    </xf>
    <xf numFmtId="9" fontId="14" fillId="0" borderId="1" xfId="4" applyFont="1" applyFill="1" applyBorder="1" applyAlignment="1">
      <alignment horizontal="center" vertical="center" wrapText="1"/>
    </xf>
    <xf numFmtId="0" fontId="14" fillId="0" borderId="1" xfId="0" applyFont="1" applyFill="1" applyBorder="1" applyAlignment="1">
      <alignment vertical="center" wrapText="1"/>
    </xf>
    <xf numFmtId="0" fontId="20" fillId="0" borderId="1" xfId="0"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164" fontId="20" fillId="19" borderId="1" xfId="1" applyNumberFormat="1" applyFont="1" applyFill="1" applyBorder="1" applyAlignment="1">
      <alignment horizontal="left" vertical="center" wrapText="1"/>
    </xf>
    <xf numFmtId="0" fontId="15" fillId="19" borderId="3" xfId="0" applyFont="1" applyFill="1" applyBorder="1" applyAlignment="1">
      <alignment horizontal="center" vertical="center" wrapText="1"/>
    </xf>
    <xf numFmtId="44" fontId="14" fillId="0" borderId="4" xfId="1" applyFont="1" applyFill="1" applyBorder="1" applyAlignment="1">
      <alignment horizontal="center" vertical="center" wrapText="1"/>
    </xf>
    <xf numFmtId="164" fontId="16" fillId="21" borderId="1" xfId="1" applyNumberFormat="1" applyFont="1" applyFill="1" applyBorder="1" applyAlignment="1">
      <alignment horizontal="left" vertical="center" wrapText="1"/>
    </xf>
    <xf numFmtId="14" fontId="16" fillId="21" borderId="1" xfId="1" applyNumberFormat="1" applyFont="1" applyFill="1" applyBorder="1" applyAlignment="1">
      <alignment horizontal="left" vertical="center" wrapText="1"/>
    </xf>
    <xf numFmtId="9" fontId="21" fillId="21" borderId="1" xfId="4" applyFont="1" applyFill="1" applyBorder="1" applyAlignment="1">
      <alignment horizontal="center" vertical="center" wrapText="1"/>
    </xf>
    <xf numFmtId="0" fontId="22" fillId="0" borderId="1" xfId="0" applyFont="1" applyBorder="1" applyAlignment="1">
      <alignment horizontal="center" vertical="center" wrapText="1"/>
    </xf>
    <xf numFmtId="0" fontId="20" fillId="0" borderId="0" xfId="0" applyFont="1" applyAlignment="1">
      <alignment vertical="center" wrapText="1"/>
    </xf>
    <xf numFmtId="49" fontId="14" fillId="19" borderId="1" xfId="0" applyNumberFormat="1" applyFont="1" applyFill="1" applyBorder="1" applyAlignment="1">
      <alignment horizontal="center" vertical="center" wrapText="1"/>
    </xf>
    <xf numFmtId="0" fontId="14" fillId="19" borderId="0" xfId="0" applyFont="1" applyFill="1" applyAlignment="1">
      <alignment vertical="center" wrapText="1"/>
    </xf>
    <xf numFmtId="0" fontId="24" fillId="0" borderId="1" xfId="3" applyFont="1" applyBorder="1" applyAlignment="1">
      <alignment horizontal="center" vertical="center" wrapText="1"/>
    </xf>
    <xf numFmtId="44" fontId="20" fillId="0" borderId="1" xfId="1" applyFont="1" applyBorder="1" applyAlignment="1">
      <alignment horizontal="center" vertical="center" wrapText="1"/>
    </xf>
    <xf numFmtId="14" fontId="20" fillId="0" borderId="1" xfId="1" applyNumberFormat="1" applyFont="1" applyBorder="1" applyAlignment="1">
      <alignment horizontal="left" vertical="center" wrapText="1"/>
    </xf>
    <xf numFmtId="164" fontId="20" fillId="0" borderId="1" xfId="1" applyNumberFormat="1" applyFont="1" applyBorder="1" applyAlignment="1">
      <alignment horizontal="center" vertical="center" wrapText="1"/>
    </xf>
    <xf numFmtId="0" fontId="16" fillId="21" borderId="2" xfId="0" applyFont="1" applyFill="1" applyBorder="1" applyAlignment="1">
      <alignment horizontal="center" vertical="center" wrapText="1"/>
    </xf>
    <xf numFmtId="0" fontId="25" fillId="21" borderId="1" xfId="3"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0" borderId="4" xfId="0" applyFont="1" applyBorder="1" applyAlignment="1">
      <alignment horizontal="center" vertical="center" wrapText="1"/>
    </xf>
    <xf numFmtId="0" fontId="15" fillId="19" borderId="4" xfId="0" applyFont="1" applyFill="1" applyBorder="1" applyAlignment="1">
      <alignment horizontal="center" vertical="center" wrapText="1"/>
    </xf>
    <xf numFmtId="49" fontId="14" fillId="0" borderId="4" xfId="0" applyNumberFormat="1" applyFont="1" applyBorder="1" applyAlignment="1">
      <alignment horizontal="center" vertical="center" wrapText="1"/>
    </xf>
    <xf numFmtId="44" fontId="14" fillId="0" borderId="4" xfId="1" applyFont="1" applyBorder="1" applyAlignment="1">
      <alignment vertical="center" wrapText="1"/>
    </xf>
    <xf numFmtId="44" fontId="14" fillId="20" borderId="4" xfId="1" applyFont="1" applyFill="1" applyBorder="1" applyAlignment="1">
      <alignment vertical="center" wrapText="1"/>
    </xf>
    <xf numFmtId="164" fontId="14" fillId="20" borderId="4" xfId="1" applyNumberFormat="1" applyFont="1" applyFill="1" applyBorder="1" applyAlignment="1">
      <alignment horizontal="center" vertical="center" wrapText="1"/>
    </xf>
    <xf numFmtId="164" fontId="14" fillId="19" borderId="4" xfId="1" applyNumberFormat="1" applyFont="1" applyFill="1" applyBorder="1" applyAlignment="1">
      <alignment horizontal="center" vertical="center" wrapText="1"/>
    </xf>
    <xf numFmtId="0" fontId="14" fillId="19" borderId="4" xfId="0" applyFont="1" applyFill="1" applyBorder="1" applyAlignment="1">
      <alignment horizontal="center" vertical="center" wrapText="1"/>
    </xf>
    <xf numFmtId="0" fontId="14" fillId="19" borderId="4" xfId="0" applyFont="1" applyFill="1" applyBorder="1" applyAlignment="1">
      <alignment vertical="center" wrapText="1"/>
    </xf>
    <xf numFmtId="44" fontId="14" fillId="19" borderId="4" xfId="1" applyFont="1" applyFill="1" applyBorder="1" applyAlignment="1">
      <alignment horizontal="center" vertical="center" wrapText="1"/>
    </xf>
    <xf numFmtId="164" fontId="20" fillId="19" borderId="4" xfId="1" applyNumberFormat="1" applyFont="1" applyFill="1" applyBorder="1" applyAlignment="1">
      <alignment horizontal="left" vertical="center" wrapText="1"/>
    </xf>
    <xf numFmtId="14" fontId="14" fillId="19" borderId="4" xfId="1" applyNumberFormat="1" applyFont="1" applyFill="1" applyBorder="1" applyAlignment="1">
      <alignment horizontal="left" vertical="center" wrapText="1"/>
    </xf>
    <xf numFmtId="14" fontId="14" fillId="19" borderId="4" xfId="0" applyNumberFormat="1" applyFont="1" applyFill="1" applyBorder="1" applyAlignment="1">
      <alignment horizontal="center" vertical="center" wrapText="1"/>
    </xf>
    <xf numFmtId="9" fontId="14" fillId="0" borderId="4" xfId="4" applyFont="1" applyBorder="1" applyAlignment="1">
      <alignment horizontal="center" vertical="center" wrapText="1"/>
    </xf>
    <xf numFmtId="0" fontId="14" fillId="0" borderId="4" xfId="0" applyFont="1" applyBorder="1" applyAlignment="1">
      <alignment vertical="center" wrapText="1"/>
    </xf>
    <xf numFmtId="14" fontId="14" fillId="0" borderId="4" xfId="0" applyNumberFormat="1" applyFont="1" applyBorder="1" applyAlignment="1">
      <alignment horizontal="center" vertical="center" wrapText="1"/>
    </xf>
    <xf numFmtId="0" fontId="20" fillId="0" borderId="4" xfId="0" applyFont="1" applyBorder="1" applyAlignment="1">
      <alignment horizontal="center" vertical="center" wrapText="1"/>
    </xf>
    <xf numFmtId="0" fontId="14"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49" fontId="14" fillId="0" borderId="2" xfId="0" applyNumberFormat="1" applyFont="1" applyBorder="1" applyAlignment="1">
      <alignment horizontal="center" vertical="center" wrapText="1"/>
    </xf>
    <xf numFmtId="0" fontId="14" fillId="19" borderId="1" xfId="0" applyFont="1" applyFill="1" applyBorder="1" applyAlignment="1">
      <alignment wrapText="1"/>
    </xf>
    <xf numFmtId="44" fontId="14" fillId="0" borderId="1" xfId="1" quotePrefix="1" applyFont="1" applyBorder="1" applyAlignment="1">
      <alignment horizontal="center" vertical="center" wrapText="1"/>
    </xf>
    <xf numFmtId="0" fontId="26" fillId="19" borderId="1" xfId="0"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16" fillId="21" borderId="5" xfId="0" applyFont="1" applyFill="1" applyBorder="1" applyAlignment="1">
      <alignment horizontal="center" vertical="center" wrapText="1"/>
    </xf>
    <xf numFmtId="44" fontId="14" fillId="0" borderId="2" xfId="1" applyFont="1" applyBorder="1" applyAlignment="1">
      <alignment vertical="center" wrapText="1"/>
    </xf>
    <xf numFmtId="44" fontId="14" fillId="20" borderId="2" xfId="1" applyFont="1" applyFill="1" applyBorder="1" applyAlignment="1">
      <alignment vertical="center" wrapText="1"/>
    </xf>
    <xf numFmtId="164" fontId="20" fillId="0" borderId="2" xfId="1" applyNumberFormat="1" applyFont="1" applyBorder="1" applyAlignment="1">
      <alignment horizontal="left" vertical="center" wrapText="1"/>
    </xf>
    <xf numFmtId="14" fontId="14" fillId="0" borderId="2" xfId="1" applyNumberFormat="1" applyFont="1" applyBorder="1" applyAlignment="1">
      <alignment horizontal="left" vertical="center" wrapText="1"/>
    </xf>
    <xf numFmtId="44" fontId="21" fillId="0" borderId="1" xfId="0" applyNumberFormat="1" applyFont="1" applyBorder="1" applyAlignment="1">
      <alignment horizontal="center" vertical="center" wrapText="1"/>
    </xf>
    <xf numFmtId="164" fontId="20" fillId="0" borderId="2" xfId="1" applyNumberFormat="1" applyFont="1" applyBorder="1" applyAlignment="1">
      <alignment horizontal="center" vertical="center" wrapText="1"/>
    </xf>
    <xf numFmtId="164" fontId="20" fillId="0" borderId="3" xfId="1" applyNumberFormat="1" applyFont="1" applyBorder="1" applyAlignment="1">
      <alignment horizontal="center" vertical="center" wrapText="1"/>
    </xf>
    <xf numFmtId="14" fontId="14" fillId="0" borderId="1" xfId="1" applyNumberFormat="1" applyFont="1" applyFill="1" applyBorder="1" applyAlignment="1">
      <alignment horizontal="left" vertical="center" wrapText="1"/>
    </xf>
    <xf numFmtId="14" fontId="14" fillId="0" borderId="1" xfId="0" applyNumberFormat="1" applyFont="1" applyFill="1" applyBorder="1" applyAlignment="1">
      <alignment horizontal="center" vertical="center" wrapText="1"/>
    </xf>
    <xf numFmtId="164" fontId="20" fillId="0" borderId="4" xfId="1" applyNumberFormat="1" applyFont="1" applyBorder="1" applyAlignment="1">
      <alignment horizontal="center" vertical="center" wrapText="1"/>
    </xf>
    <xf numFmtId="49" fontId="14" fillId="0" borderId="1" xfId="1" quotePrefix="1" applyNumberFormat="1" applyFont="1" applyBorder="1" applyAlignment="1">
      <alignment horizontal="left" vertical="center" wrapText="1"/>
    </xf>
    <xf numFmtId="0" fontId="14" fillId="18" borderId="1" xfId="0" applyFont="1" applyFill="1" applyBorder="1" applyAlignment="1">
      <alignment horizontal="center" vertical="center" wrapText="1"/>
    </xf>
    <xf numFmtId="164" fontId="14" fillId="0" borderId="1" xfId="1" applyNumberFormat="1" applyFont="1" applyFill="1" applyBorder="1" applyAlignment="1">
      <alignment horizontal="left" vertical="center" wrapText="1"/>
    </xf>
    <xf numFmtId="164" fontId="20" fillId="0" borderId="1" xfId="1" applyNumberFormat="1" applyFont="1" applyFill="1" applyBorder="1" applyAlignment="1">
      <alignment horizontal="left" vertical="center" wrapText="1"/>
    </xf>
    <xf numFmtId="0" fontId="20" fillId="0" borderId="1" xfId="0" applyFont="1" applyFill="1" applyBorder="1" applyAlignment="1">
      <alignment horizontal="left" vertical="center" wrapText="1"/>
    </xf>
    <xf numFmtId="0" fontId="14" fillId="0" borderId="0" xfId="0" applyFont="1" applyFill="1" applyAlignment="1">
      <alignment vertical="center" wrapText="1"/>
    </xf>
    <xf numFmtId="44" fontId="14" fillId="19" borderId="2" xfId="1" applyFont="1" applyFill="1" applyBorder="1" applyAlignment="1">
      <alignment vertical="center" wrapText="1"/>
    </xf>
    <xf numFmtId="164" fontId="14" fillId="19" borderId="2" xfId="1" applyNumberFormat="1" applyFont="1" applyFill="1" applyBorder="1" applyAlignment="1">
      <alignment horizontal="left" vertical="center" wrapText="1"/>
    </xf>
    <xf numFmtId="14" fontId="14" fillId="19" borderId="2" xfId="1" applyNumberFormat="1" applyFont="1" applyFill="1" applyBorder="1" applyAlignment="1">
      <alignment horizontal="left" vertical="center" wrapText="1"/>
    </xf>
    <xf numFmtId="9" fontId="14" fillId="0" borderId="2" xfId="4" applyFont="1" applyFill="1" applyBorder="1" applyAlignment="1">
      <alignment horizontal="center" vertical="center" wrapText="1"/>
    </xf>
    <xf numFmtId="0" fontId="14" fillId="0" borderId="2" xfId="0" applyFont="1" applyFill="1" applyBorder="1" applyAlignment="1">
      <alignment vertical="center" wrapText="1"/>
    </xf>
    <xf numFmtId="0" fontId="14" fillId="0" borderId="2" xfId="0" applyFont="1" applyFill="1" applyBorder="1" applyAlignment="1">
      <alignment horizontal="center" vertical="center" wrapText="1"/>
    </xf>
    <xf numFmtId="14" fontId="14" fillId="0"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164" fontId="16" fillId="21" borderId="1" xfId="1" applyNumberFormat="1" applyFont="1" applyFill="1" applyBorder="1" applyAlignment="1">
      <alignment vertical="center" wrapText="1"/>
    </xf>
    <xf numFmtId="164" fontId="20" fillId="0" borderId="0" xfId="1" applyNumberFormat="1" applyFont="1" applyAlignment="1">
      <alignment horizontal="left" vertical="center" wrapText="1"/>
    </xf>
    <xf numFmtId="164" fontId="14" fillId="0" borderId="1" xfId="1" applyNumberFormat="1" applyFont="1" applyBorder="1" applyAlignment="1">
      <alignment vertical="center" wrapText="1"/>
    </xf>
    <xf numFmtId="164" fontId="14" fillId="19" borderId="1" xfId="1" applyNumberFormat="1" applyFont="1" applyFill="1" applyBorder="1" applyAlignment="1">
      <alignment vertical="center" wrapText="1"/>
    </xf>
    <xf numFmtId="164" fontId="14" fillId="0" borderId="1" xfId="1" applyNumberFormat="1" applyFont="1" applyFill="1" applyBorder="1" applyAlignment="1">
      <alignment vertical="center" wrapText="1"/>
    </xf>
    <xf numFmtId="164" fontId="14" fillId="19" borderId="4" xfId="1" applyNumberFormat="1" applyFont="1" applyFill="1" applyBorder="1" applyAlignment="1">
      <alignment vertical="center" wrapText="1"/>
    </xf>
    <xf numFmtId="164" fontId="14" fillId="0" borderId="2" xfId="1" applyNumberFormat="1" applyFont="1" applyBorder="1" applyAlignment="1">
      <alignment vertical="center" wrapText="1"/>
    </xf>
    <xf numFmtId="164" fontId="14" fillId="19" borderId="2" xfId="1" applyNumberFormat="1" applyFont="1" applyFill="1" applyBorder="1" applyAlignment="1">
      <alignment vertical="center" wrapText="1"/>
    </xf>
    <xf numFmtId="164" fontId="16" fillId="4" borderId="7" xfId="0" applyNumberFormat="1" applyFont="1" applyFill="1" applyBorder="1" applyAlignment="1">
      <alignment horizontal="center" vertical="center" wrapText="1"/>
    </xf>
    <xf numFmtId="164" fontId="14" fillId="0" borderId="4" xfId="1" applyNumberFormat="1" applyFont="1" applyBorder="1" applyAlignment="1">
      <alignment vertical="center" wrapText="1"/>
    </xf>
    <xf numFmtId="164" fontId="14" fillId="19" borderId="1" xfId="0" applyNumberFormat="1" applyFont="1" applyFill="1" applyBorder="1" applyAlignment="1">
      <alignment wrapText="1"/>
    </xf>
    <xf numFmtId="164" fontId="15" fillId="22" borderId="1" xfId="1" applyNumberFormat="1" applyFont="1" applyFill="1" applyBorder="1" applyAlignment="1">
      <alignment vertical="center" wrapText="1"/>
    </xf>
    <xf numFmtId="164" fontId="15" fillId="22" borderId="2" xfId="1" applyNumberFormat="1" applyFont="1" applyFill="1" applyBorder="1" applyAlignment="1">
      <alignment vertical="center" wrapText="1"/>
    </xf>
    <xf numFmtId="49" fontId="16" fillId="2" borderId="1" xfId="0" applyNumberFormat="1" applyFont="1" applyFill="1" applyBorder="1" applyAlignment="1">
      <alignment horizontal="center" vertical="center" textRotation="90" wrapText="1"/>
    </xf>
    <xf numFmtId="0" fontId="15" fillId="0"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5" fillId="0" borderId="0" xfId="0" applyFont="1" applyAlignment="1">
      <alignment horizontal="justify" vertical="center" wrapText="1"/>
    </xf>
    <xf numFmtId="0" fontId="23" fillId="21" borderId="1" xfId="0" applyFont="1" applyFill="1" applyBorder="1" applyAlignment="1">
      <alignment horizontal="justify" vertical="center" wrapText="1"/>
    </xf>
    <xf numFmtId="0" fontId="15" fillId="19" borderId="1" xfId="0" applyFont="1" applyFill="1" applyBorder="1" applyAlignment="1">
      <alignment horizontal="justify" vertical="center" wrapText="1"/>
    </xf>
    <xf numFmtId="0" fontId="15" fillId="0" borderId="4" xfId="0" applyFont="1" applyBorder="1" applyAlignment="1">
      <alignment horizontal="justify" vertical="center" wrapText="1"/>
    </xf>
    <xf numFmtId="0" fontId="16" fillId="21" borderId="9" xfId="0" applyFont="1" applyFill="1" applyBorder="1" applyAlignment="1">
      <alignment horizontal="center" vertical="center" wrapText="1"/>
    </xf>
    <xf numFmtId="0" fontId="16" fillId="21" borderId="2" xfId="0" applyFont="1" applyFill="1" applyBorder="1" applyAlignment="1">
      <alignment vertical="center" wrapText="1"/>
    </xf>
    <xf numFmtId="44" fontId="16" fillId="21" borderId="2" xfId="1" applyFont="1" applyFill="1" applyBorder="1" applyAlignment="1">
      <alignment vertical="center" wrapText="1"/>
    </xf>
    <xf numFmtId="164" fontId="16" fillId="21" borderId="2" xfId="1" applyNumberFormat="1" applyFont="1" applyFill="1" applyBorder="1" applyAlignment="1">
      <alignment vertical="center" wrapText="1"/>
    </xf>
    <xf numFmtId="164" fontId="16" fillId="21" borderId="2" xfId="1" applyNumberFormat="1" applyFont="1" applyFill="1" applyBorder="1" applyAlignment="1">
      <alignment horizontal="left" vertical="center" wrapText="1"/>
    </xf>
    <xf numFmtId="49" fontId="16" fillId="21" borderId="2" xfId="1" applyNumberFormat="1" applyFont="1" applyFill="1" applyBorder="1" applyAlignment="1">
      <alignment horizontal="left" vertical="center" wrapText="1"/>
    </xf>
    <xf numFmtId="14" fontId="16" fillId="21" borderId="2" xfId="0" applyNumberFormat="1" applyFont="1" applyFill="1" applyBorder="1" applyAlignment="1">
      <alignment horizontal="center" vertical="center" wrapText="1"/>
    </xf>
    <xf numFmtId="9" fontId="21" fillId="21" borderId="2" xfId="4" applyFont="1" applyFill="1" applyBorder="1" applyAlignment="1">
      <alignment horizontal="center" vertical="center" wrapText="1"/>
    </xf>
    <xf numFmtId="0" fontId="23" fillId="21" borderId="2" xfId="0" applyFont="1" applyFill="1" applyBorder="1" applyAlignment="1">
      <alignment horizontal="justify" vertical="center" wrapText="1"/>
    </xf>
    <xf numFmtId="164" fontId="20" fillId="21" borderId="2" xfId="1" applyNumberFormat="1" applyFont="1" applyFill="1" applyBorder="1" applyAlignment="1">
      <alignment horizontal="center" vertical="center" wrapText="1"/>
    </xf>
    <xf numFmtId="0" fontId="20" fillId="21" borderId="2" xfId="0" applyFont="1" applyFill="1" applyBorder="1" applyAlignment="1">
      <alignment horizontal="center" vertical="center" wrapText="1"/>
    </xf>
    <xf numFmtId="0" fontId="17" fillId="21" borderId="9" xfId="0" applyFont="1" applyFill="1" applyBorder="1" applyAlignment="1">
      <alignment horizontal="center" vertical="center" wrapText="1"/>
    </xf>
    <xf numFmtId="0" fontId="18" fillId="0" borderId="0" xfId="0" applyFont="1" applyAlignment="1">
      <alignment vertical="center" wrapText="1"/>
    </xf>
    <xf numFmtId="44" fontId="18" fillId="0" borderId="0" xfId="1" applyFont="1" applyAlignment="1">
      <alignment vertical="center" wrapText="1"/>
    </xf>
    <xf numFmtId="164" fontId="17" fillId="21" borderId="4" xfId="1" applyNumberFormat="1" applyFont="1" applyFill="1" applyBorder="1" applyAlignment="1">
      <alignment vertical="center" wrapText="1"/>
    </xf>
    <xf numFmtId="44" fontId="18" fillId="0" borderId="0" xfId="1" applyFont="1" applyFill="1" applyAlignment="1">
      <alignment vertical="center" wrapText="1"/>
    </xf>
    <xf numFmtId="164" fontId="18" fillId="0" borderId="0" xfId="1" applyNumberFormat="1" applyFont="1" applyAlignment="1">
      <alignment vertical="center" wrapText="1"/>
    </xf>
    <xf numFmtId="0" fontId="18" fillId="0" borderId="0" xfId="0" applyFont="1" applyAlignment="1">
      <alignment horizontal="center" vertical="center" wrapText="1"/>
    </xf>
    <xf numFmtId="164" fontId="19" fillId="0" borderId="0" xfId="1" applyNumberFormat="1" applyFont="1" applyAlignment="1">
      <alignment horizontal="left" vertical="center" wrapText="1"/>
    </xf>
    <xf numFmtId="49" fontId="18" fillId="0" borderId="0" xfId="1" applyNumberFormat="1" applyFont="1" applyAlignment="1">
      <alignment horizontal="left" vertical="center" wrapText="1"/>
    </xf>
    <xf numFmtId="14" fontId="18" fillId="0" borderId="0" xfId="0" applyNumberFormat="1" applyFont="1" applyAlignment="1">
      <alignment horizontal="center" vertical="center" wrapText="1"/>
    </xf>
    <xf numFmtId="9" fontId="18" fillId="0" borderId="0" xfId="4" applyFont="1" applyAlignment="1">
      <alignment horizontal="center" vertical="center" wrapText="1"/>
    </xf>
    <xf numFmtId="0" fontId="28" fillId="0" borderId="0" xfId="0" applyFont="1" applyAlignment="1">
      <alignment horizontal="justify" vertical="center" wrapText="1"/>
    </xf>
    <xf numFmtId="0" fontId="19" fillId="0" borderId="0" xfId="0" applyFont="1" applyAlignment="1">
      <alignment horizontal="center" vertical="center" wrapText="1"/>
    </xf>
    <xf numFmtId="164" fontId="18" fillId="0" borderId="0" xfId="1" applyNumberFormat="1" applyFont="1" applyAlignment="1">
      <alignment horizontal="center" vertical="center" wrapText="1"/>
    </xf>
    <xf numFmtId="0" fontId="18" fillId="0" borderId="0" xfId="0" applyFont="1" applyFill="1" applyAlignment="1">
      <alignment vertical="center" wrapText="1"/>
    </xf>
    <xf numFmtId="0" fontId="17" fillId="0" borderId="0" xfId="0" applyFont="1" applyFill="1" applyBorder="1" applyAlignment="1">
      <alignment horizontal="center" vertical="center" wrapText="1"/>
    </xf>
    <xf numFmtId="164" fontId="17" fillId="0" borderId="0" xfId="1" applyNumberFormat="1" applyFont="1" applyFill="1" applyBorder="1" applyAlignment="1">
      <alignment vertical="center" wrapText="1"/>
    </xf>
    <xf numFmtId="164" fontId="18" fillId="0" borderId="0" xfId="1" applyNumberFormat="1" applyFont="1" applyFill="1" applyAlignment="1">
      <alignment vertical="center" wrapText="1"/>
    </xf>
    <xf numFmtId="0" fontId="18" fillId="0" borderId="0" xfId="0" applyFont="1" applyFill="1" applyAlignment="1">
      <alignment horizontal="center" vertical="center" wrapText="1"/>
    </xf>
    <xf numFmtId="164" fontId="19" fillId="0" borderId="0" xfId="1" applyNumberFormat="1" applyFont="1" applyFill="1" applyAlignment="1">
      <alignment horizontal="left" vertical="center" wrapText="1"/>
    </xf>
    <xf numFmtId="49" fontId="18" fillId="0" borderId="0" xfId="1" applyNumberFormat="1" applyFont="1" applyFill="1" applyAlignment="1">
      <alignment horizontal="left" vertical="center" wrapText="1"/>
    </xf>
    <xf numFmtId="14" fontId="18" fillId="0" borderId="0" xfId="0" applyNumberFormat="1" applyFont="1" applyFill="1" applyAlignment="1">
      <alignment horizontal="center" vertical="center" wrapText="1"/>
    </xf>
    <xf numFmtId="9" fontId="18" fillId="0" borderId="0" xfId="4" applyFont="1" applyFill="1" applyAlignment="1">
      <alignment horizontal="center" vertical="center" wrapText="1"/>
    </xf>
    <xf numFmtId="0" fontId="28" fillId="0" borderId="0" xfId="0" applyFont="1" applyFill="1" applyAlignment="1">
      <alignment horizontal="justify" vertical="center" wrapText="1"/>
    </xf>
    <xf numFmtId="0" fontId="19" fillId="0" borderId="0" xfId="0" applyFont="1" applyFill="1" applyAlignment="1">
      <alignment horizontal="center" vertical="center" wrapText="1"/>
    </xf>
    <xf numFmtId="164" fontId="18" fillId="0" borderId="0" xfId="1" applyNumberFormat="1" applyFont="1" applyFill="1" applyAlignment="1">
      <alignment horizontal="center" vertical="center" wrapText="1"/>
    </xf>
    <xf numFmtId="0" fontId="18" fillId="0" borderId="0" xfId="0" applyFont="1" applyAlignment="1">
      <alignment vertical="center" textRotation="90" wrapText="1"/>
    </xf>
    <xf numFmtId="2" fontId="18" fillId="0" borderId="0" xfId="4" applyNumberFormat="1" applyFont="1" applyAlignment="1">
      <alignment horizontal="center" vertical="center" wrapText="1"/>
    </xf>
    <xf numFmtId="164" fontId="14" fillId="0" borderId="0" xfId="1" applyNumberFormat="1" applyFont="1" applyAlignment="1">
      <alignment horizontal="right" vertical="center" wrapText="1"/>
    </xf>
    <xf numFmtId="164" fontId="14" fillId="0" borderId="1" xfId="1" applyNumberFormat="1" applyFont="1" applyBorder="1" applyAlignment="1">
      <alignment horizontal="right" vertical="center" wrapText="1"/>
    </xf>
    <xf numFmtId="164" fontId="14" fillId="0" borderId="4" xfId="1" applyNumberFormat="1" applyFont="1" applyBorder="1" applyAlignment="1">
      <alignment horizontal="right" vertical="center" wrapText="1"/>
    </xf>
    <xf numFmtId="164" fontId="16" fillId="21" borderId="1" xfId="1" applyNumberFormat="1" applyFont="1" applyFill="1" applyBorder="1" applyAlignment="1">
      <alignment horizontal="right" vertical="center" wrapText="1"/>
    </xf>
    <xf numFmtId="164" fontId="14" fillId="19" borderId="1" xfId="1" applyNumberFormat="1" applyFont="1" applyFill="1" applyBorder="1" applyAlignment="1">
      <alignment horizontal="right" vertical="center" wrapText="1"/>
    </xf>
    <xf numFmtId="164" fontId="14" fillId="0" borderId="1" xfId="1" applyNumberFormat="1" applyFont="1" applyFill="1" applyBorder="1" applyAlignment="1">
      <alignment horizontal="right" vertical="center" wrapText="1"/>
    </xf>
    <xf numFmtId="164" fontId="14" fillId="19" borderId="1" xfId="0" applyNumberFormat="1" applyFont="1" applyFill="1" applyBorder="1" applyAlignment="1">
      <alignment horizontal="right" wrapText="1"/>
    </xf>
    <xf numFmtId="164" fontId="15" fillId="22" borderId="1" xfId="1" applyNumberFormat="1" applyFont="1" applyFill="1" applyBorder="1" applyAlignment="1">
      <alignment horizontal="right" vertical="center" wrapText="1"/>
    </xf>
    <xf numFmtId="164" fontId="15" fillId="22" borderId="2" xfId="1" applyNumberFormat="1" applyFont="1" applyFill="1" applyBorder="1" applyAlignment="1">
      <alignment horizontal="right" vertical="center" wrapText="1"/>
    </xf>
    <xf numFmtId="164" fontId="16" fillId="21" borderId="2" xfId="1" applyNumberFormat="1" applyFont="1" applyFill="1" applyBorder="1" applyAlignment="1">
      <alignment horizontal="right" vertical="center" wrapText="1"/>
    </xf>
    <xf numFmtId="164" fontId="17" fillId="21" borderId="0" xfId="1" applyNumberFormat="1" applyFont="1" applyFill="1" applyAlignment="1">
      <alignment horizontal="right" vertical="center" wrapText="1"/>
    </xf>
    <xf numFmtId="164" fontId="18" fillId="0" borderId="0" xfId="1" applyNumberFormat="1" applyFont="1" applyFill="1" applyAlignment="1">
      <alignment horizontal="right" vertical="center" wrapText="1"/>
    </xf>
    <xf numFmtId="164" fontId="18" fillId="0" borderId="0" xfId="1" applyNumberFormat="1" applyFont="1" applyAlignment="1">
      <alignment horizontal="right" vertical="center" wrapText="1"/>
    </xf>
    <xf numFmtId="164" fontId="18" fillId="0" borderId="0" xfId="4" applyNumberFormat="1" applyFont="1" applyAlignment="1">
      <alignment horizontal="right" vertical="center" wrapText="1"/>
    </xf>
    <xf numFmtId="0" fontId="15" fillId="0" borderId="2" xfId="0" applyFont="1" applyFill="1" applyBorder="1" applyAlignment="1">
      <alignment horizontal="center" vertical="center" wrapText="1"/>
    </xf>
    <xf numFmtId="44" fontId="18" fillId="0" borderId="0" xfId="1" applyFont="1" applyAlignment="1">
      <alignment horizontal="center" vertical="center" wrapText="1"/>
    </xf>
    <xf numFmtId="44" fontId="19" fillId="0" borderId="8" xfId="1" applyFont="1" applyBorder="1" applyAlignment="1">
      <alignment horizontal="center" vertical="center" wrapText="1"/>
    </xf>
    <xf numFmtId="0" fontId="29" fillId="0" borderId="1" xfId="0" applyFont="1" applyBorder="1" applyAlignment="1">
      <alignment vertical="center" wrapText="1"/>
    </xf>
    <xf numFmtId="0" fontId="14" fillId="0" borderId="0" xfId="0" applyFont="1" applyAlignment="1">
      <alignment horizontal="justify" vertical="center" wrapText="1"/>
    </xf>
    <xf numFmtId="0" fontId="14" fillId="0" borderId="1" xfId="0" applyFont="1" applyBorder="1" applyAlignment="1">
      <alignment horizontal="justify" vertical="center" wrapText="1"/>
    </xf>
    <xf numFmtId="0" fontId="16" fillId="21" borderId="1" xfId="0" applyFont="1" applyFill="1" applyBorder="1" applyAlignment="1">
      <alignment horizontal="justify" vertical="center" wrapText="1"/>
    </xf>
    <xf numFmtId="0" fontId="14" fillId="0" borderId="2" xfId="0" applyFont="1" applyBorder="1" applyAlignment="1">
      <alignment horizontal="justify" vertical="center" wrapText="1"/>
    </xf>
    <xf numFmtId="0" fontId="14" fillId="19" borderId="1" xfId="0" applyFont="1" applyFill="1" applyBorder="1" applyAlignment="1">
      <alignment horizontal="justify" vertical="center" wrapText="1"/>
    </xf>
    <xf numFmtId="0" fontId="16" fillId="21" borderId="2" xfId="0"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18" fillId="0" borderId="0" xfId="0" applyFont="1" applyAlignment="1">
      <alignment horizontal="justify" vertical="center" wrapText="1"/>
    </xf>
    <xf numFmtId="0" fontId="18" fillId="0" borderId="0" xfId="0" applyFont="1" applyFill="1" applyAlignment="1">
      <alignment horizontal="justify" vertical="center" wrapText="1"/>
    </xf>
    <xf numFmtId="0" fontId="15" fillId="0" borderId="1" xfId="0" applyFont="1" applyBorder="1" applyAlignment="1">
      <alignment horizontal="justify" vertical="center" wrapText="1"/>
    </xf>
    <xf numFmtId="0" fontId="14" fillId="0" borderId="0" xfId="0" applyFont="1" applyAlignment="1">
      <alignment vertical="center"/>
    </xf>
    <xf numFmtId="164" fontId="18" fillId="0" borderId="11" xfId="1" applyNumberFormat="1" applyFont="1" applyBorder="1" applyAlignment="1">
      <alignment horizontal="right" vertical="center" wrapText="1"/>
    </xf>
    <xf numFmtId="9" fontId="18" fillId="0" borderId="11" xfId="4" applyFont="1" applyBorder="1" applyAlignment="1">
      <alignment horizontal="center"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14" fontId="14" fillId="19" borderId="2" xfId="0" applyNumberFormat="1" applyFont="1" applyFill="1" applyBorder="1" applyAlignment="1">
      <alignment horizontal="center" vertical="center" wrapText="1"/>
    </xf>
    <xf numFmtId="0" fontId="14" fillId="19" borderId="2" xfId="0"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3" borderId="2" xfId="0" applyFont="1" applyFill="1" applyBorder="1" applyAlignment="1">
      <alignment horizontal="center" vertical="center" wrapText="1"/>
    </xf>
    <xf numFmtId="0" fontId="14" fillId="0" borderId="2" xfId="0" applyFont="1" applyBorder="1" applyAlignment="1">
      <alignment horizontal="justify" vertical="center" wrapText="1"/>
    </xf>
    <xf numFmtId="164" fontId="14" fillId="19" borderId="2" xfId="1" applyNumberFormat="1" applyFont="1" applyFill="1" applyBorder="1" applyAlignment="1">
      <alignment horizontal="center" vertical="center" wrapText="1"/>
    </xf>
    <xf numFmtId="44" fontId="14" fillId="0" borderId="2" xfId="1" applyFont="1" applyBorder="1" applyAlignment="1">
      <alignment horizontal="center" vertical="center" wrapText="1"/>
    </xf>
    <xf numFmtId="44" fontId="14" fillId="19" borderId="2" xfId="1" applyFont="1" applyFill="1" applyBorder="1" applyAlignment="1">
      <alignment horizontal="center" vertical="center" wrapText="1"/>
    </xf>
    <xf numFmtId="0" fontId="15" fillId="0" borderId="2" xfId="0" applyFont="1" applyBorder="1" applyAlignment="1">
      <alignment horizontal="center" vertical="center" wrapText="1"/>
    </xf>
    <xf numFmtId="49" fontId="14" fillId="0" borderId="2" xfId="0" applyNumberFormat="1" applyFont="1" applyBorder="1" applyAlignment="1">
      <alignment horizontal="center" vertical="center" wrapText="1"/>
    </xf>
    <xf numFmtId="0" fontId="15" fillId="0" borderId="2" xfId="0" applyFont="1" applyBorder="1" applyAlignment="1">
      <alignment horizontal="justify" vertical="center" wrapText="1"/>
    </xf>
    <xf numFmtId="14" fontId="14"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164" fontId="14" fillId="20" borderId="2" xfId="1" applyNumberFormat="1" applyFont="1" applyFill="1" applyBorder="1" applyAlignment="1">
      <alignment horizontal="center" vertical="center" wrapText="1"/>
    </xf>
    <xf numFmtId="164" fontId="14" fillId="0" borderId="2" xfId="1" applyNumberFormat="1" applyFont="1" applyBorder="1" applyAlignment="1">
      <alignment horizontal="center" vertical="center" wrapText="1"/>
    </xf>
    <xf numFmtId="164" fontId="14" fillId="0" borderId="2" xfId="1" applyNumberFormat="1" applyFont="1" applyBorder="1" applyAlignment="1">
      <alignment horizontal="right" vertical="center" wrapText="1"/>
    </xf>
    <xf numFmtId="9" fontId="14" fillId="0" borderId="2" xfId="4" applyFont="1" applyBorder="1" applyAlignment="1">
      <alignment horizontal="center" vertical="center" wrapText="1"/>
    </xf>
    <xf numFmtId="0" fontId="20" fillId="0" borderId="1" xfId="0" applyFont="1" applyBorder="1" applyAlignment="1">
      <alignment horizontal="left" vertical="center" wrapText="1"/>
    </xf>
    <xf numFmtId="0" fontId="15" fillId="0" borderId="1" xfId="0" applyFont="1" applyBorder="1" applyAlignment="1">
      <alignment horizontal="center" vertical="center" wrapText="1"/>
    </xf>
    <xf numFmtId="164" fontId="14" fillId="8" borderId="1" xfId="1" applyNumberFormat="1" applyFont="1" applyFill="1" applyBorder="1" applyAlignment="1">
      <alignment horizontal="center" vertical="center" wrapText="1"/>
    </xf>
    <xf numFmtId="0" fontId="14" fillId="0" borderId="1" xfId="0" applyFont="1" applyBorder="1" applyAlignment="1">
      <alignment horizontal="center" vertical="center" wrapText="1"/>
    </xf>
    <xf numFmtId="164" fontId="14" fillId="20" borderId="1" xfId="1"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4" fontId="14" fillId="0" borderId="1" xfId="1" applyFont="1" applyBorder="1" applyAlignment="1">
      <alignment vertical="center" wrapText="1"/>
    </xf>
    <xf numFmtId="44" fontId="14" fillId="20" borderId="1" xfId="1" applyFont="1" applyFill="1" applyBorder="1" applyAlignment="1">
      <alignment vertical="center" wrapText="1"/>
    </xf>
    <xf numFmtId="164" fontId="14" fillId="0" borderId="1" xfId="1" applyNumberFormat="1" applyFont="1" applyBorder="1" applyAlignment="1">
      <alignment vertical="center" wrapText="1"/>
    </xf>
    <xf numFmtId="0" fontId="14" fillId="3" borderId="1" xfId="0" applyFont="1" applyFill="1" applyBorder="1" applyAlignment="1">
      <alignment horizontal="center" vertical="center" wrapText="1"/>
    </xf>
    <xf numFmtId="0" fontId="14" fillId="0" borderId="1" xfId="0" applyFont="1" applyBorder="1" applyAlignment="1">
      <alignment horizontal="justify" vertical="center" wrapText="1"/>
    </xf>
    <xf numFmtId="49" fontId="14" fillId="0" borderId="1" xfId="1" applyNumberFormat="1" applyFont="1" applyBorder="1" applyAlignment="1">
      <alignment horizontal="left" vertical="center" wrapText="1"/>
    </xf>
    <xf numFmtId="164" fontId="14" fillId="0" borderId="1" xfId="1" applyNumberFormat="1" applyFont="1" applyBorder="1" applyAlignment="1">
      <alignment horizontal="center" vertical="center" wrapText="1"/>
    </xf>
    <xf numFmtId="0" fontId="15" fillId="0" borderId="2" xfId="0" applyFont="1" applyFill="1" applyBorder="1" applyAlignment="1">
      <alignment horizontal="justify" vertical="center" wrapText="1"/>
    </xf>
    <xf numFmtId="0" fontId="15" fillId="0" borderId="1" xfId="0" applyFont="1" applyBorder="1" applyAlignment="1">
      <alignment horizontal="justify" vertical="center" wrapText="1"/>
    </xf>
    <xf numFmtId="0" fontId="15" fillId="0" borderId="3" xfId="0" applyFont="1" applyBorder="1" applyAlignment="1">
      <alignment horizontal="center" vertical="center" wrapText="1"/>
    </xf>
    <xf numFmtId="164" fontId="14" fillId="0" borderId="1" xfId="1" applyNumberFormat="1" applyFont="1" applyBorder="1" applyAlignment="1">
      <alignment horizontal="right" vertical="center" wrapText="1"/>
    </xf>
    <xf numFmtId="0" fontId="15" fillId="0" borderId="1" xfId="0" applyFont="1" applyFill="1" applyBorder="1" applyAlignment="1">
      <alignment horizontal="justify" vertical="center" wrapText="1"/>
    </xf>
    <xf numFmtId="0" fontId="14" fillId="0" borderId="4" xfId="0" applyNumberFormat="1" applyFont="1" applyFill="1" applyBorder="1" applyAlignment="1">
      <alignment horizontal="center" vertical="center" wrapText="1"/>
    </xf>
    <xf numFmtId="0" fontId="20" fillId="11" borderId="2" xfId="0" applyFont="1" applyFill="1" applyBorder="1" applyAlignment="1">
      <alignment vertical="center" textRotation="90" wrapText="1"/>
    </xf>
    <xf numFmtId="49" fontId="14" fillId="0" borderId="4" xfId="0" applyNumberFormat="1" applyFont="1" applyBorder="1" applyAlignment="1">
      <alignment vertical="center" wrapText="1"/>
    </xf>
    <xf numFmtId="0" fontId="14" fillId="3" borderId="4" xfId="0" applyFont="1" applyFill="1" applyBorder="1" applyAlignment="1">
      <alignment vertical="center" wrapText="1"/>
    </xf>
    <xf numFmtId="0" fontId="15" fillId="4" borderId="2" xfId="0" applyFont="1" applyFill="1" applyBorder="1" applyAlignment="1">
      <alignment horizontal="center" vertical="center" wrapText="1"/>
    </xf>
    <xf numFmtId="0" fontId="14" fillId="0" borderId="4" xfId="0" applyFont="1" applyBorder="1" applyAlignment="1">
      <alignment horizontal="center" vertical="center" wrapText="1"/>
    </xf>
    <xf numFmtId="9" fontId="14" fillId="0" borderId="4" xfId="4" applyFont="1" applyBorder="1" applyAlignment="1">
      <alignment horizontal="center" vertical="center" wrapText="1"/>
    </xf>
    <xf numFmtId="14" fontId="14" fillId="0" borderId="4" xfId="0" applyNumberFormat="1" applyFont="1" applyBorder="1" applyAlignment="1">
      <alignment horizontal="center" vertical="center" wrapText="1"/>
    </xf>
    <xf numFmtId="0" fontId="20" fillId="0" borderId="4" xfId="0" applyFont="1" applyBorder="1" applyAlignment="1">
      <alignment horizontal="center" vertical="center" wrapText="1"/>
    </xf>
    <xf numFmtId="0" fontId="14" fillId="0" borderId="1" xfId="0" applyFont="1" applyBorder="1" applyAlignment="1">
      <alignment horizontal="center" vertical="center" wrapText="1"/>
    </xf>
    <xf numFmtId="164" fontId="14" fillId="0" borderId="4" xfId="1" applyNumberFormat="1" applyFont="1" applyBorder="1" applyAlignment="1">
      <alignment horizontal="center" vertical="center" wrapText="1"/>
    </xf>
    <xf numFmtId="0" fontId="14" fillId="3" borderId="1" xfId="0" applyFont="1" applyFill="1" applyBorder="1" applyAlignment="1">
      <alignment horizontal="center" vertical="center" wrapText="1"/>
    </xf>
    <xf numFmtId="49" fontId="14" fillId="0" borderId="1" xfId="0" applyNumberFormat="1" applyFont="1" applyBorder="1" applyAlignment="1">
      <alignment horizontal="center" vertical="center" wrapText="1"/>
    </xf>
    <xf numFmtId="164" fontId="14" fillId="0" borderId="1" xfId="1" applyNumberFormat="1" applyFont="1" applyBorder="1" applyAlignment="1">
      <alignment vertical="center" wrapText="1"/>
    </xf>
    <xf numFmtId="164" fontId="14" fillId="0" borderId="1" xfId="1" applyNumberFormat="1" applyFont="1" applyBorder="1" applyAlignment="1">
      <alignment horizontal="center" vertical="center" wrapText="1"/>
    </xf>
    <xf numFmtId="0" fontId="15" fillId="0" borderId="4" xfId="0" applyFont="1" applyBorder="1" applyAlignment="1">
      <alignment horizontal="justify" vertical="center" wrapText="1"/>
    </xf>
    <xf numFmtId="0" fontId="15" fillId="0" borderId="1" xfId="0" applyFont="1" applyBorder="1" applyAlignment="1">
      <alignment horizontal="justify" vertical="center" wrapText="1"/>
    </xf>
    <xf numFmtId="0" fontId="14" fillId="0" borderId="1" xfId="0" applyFont="1" applyBorder="1" applyAlignment="1">
      <alignment horizontal="justify" vertical="center" wrapText="1"/>
    </xf>
    <xf numFmtId="164" fontId="14" fillId="17" borderId="1" xfId="1" applyNumberFormat="1" applyFont="1" applyFill="1" applyBorder="1" applyAlignment="1">
      <alignment horizontal="right" vertical="center" wrapText="1"/>
    </xf>
    <xf numFmtId="164" fontId="14" fillId="17" borderId="4" xfId="1" applyNumberFormat="1" applyFont="1" applyFill="1" applyBorder="1" applyAlignment="1">
      <alignment horizontal="right" vertical="center" wrapText="1"/>
    </xf>
    <xf numFmtId="0" fontId="20" fillId="23" borderId="3" xfId="0" applyFont="1" applyFill="1" applyBorder="1" applyAlignment="1">
      <alignment vertical="top" textRotation="90" wrapText="1"/>
    </xf>
    <xf numFmtId="0" fontId="15" fillId="4" borderId="4" xfId="0" applyFont="1" applyFill="1" applyBorder="1" applyAlignment="1">
      <alignment horizontal="center" vertical="center" wrapText="1"/>
    </xf>
    <xf numFmtId="0" fontId="14" fillId="0" borderId="4" xfId="0" applyFont="1" applyBorder="1" applyAlignment="1">
      <alignment horizontal="center" vertical="center" wrapText="1"/>
    </xf>
    <xf numFmtId="14" fontId="20" fillId="0" borderId="1" xfId="1" applyNumberFormat="1" applyFont="1" applyFill="1" applyBorder="1" applyAlignment="1">
      <alignment horizontal="left" vertical="center" wrapText="1"/>
    </xf>
    <xf numFmtId="164" fontId="22" fillId="0" borderId="1" xfId="1" applyNumberFormat="1" applyFont="1" applyFill="1" applyBorder="1" applyAlignment="1">
      <alignment vertical="center" wrapText="1"/>
    </xf>
    <xf numFmtId="164" fontId="20" fillId="0" borderId="1" xfId="1" applyNumberFormat="1" applyFont="1" applyFill="1" applyBorder="1" applyAlignment="1">
      <alignment horizontal="center" vertical="center" wrapText="1"/>
    </xf>
    <xf numFmtId="164" fontId="14" fillId="0" borderId="0" xfId="1" applyNumberFormat="1" applyFont="1" applyFill="1" applyAlignment="1">
      <alignment vertical="center" wrapText="1"/>
    </xf>
    <xf numFmtId="164" fontId="22" fillId="0" borderId="0" xfId="1" applyNumberFormat="1" applyFont="1" applyFill="1" applyAlignment="1">
      <alignment vertical="center" wrapText="1"/>
    </xf>
    <xf numFmtId="164" fontId="16" fillId="0" borderId="7" xfId="1" applyNumberFormat="1" applyFont="1" applyFill="1" applyBorder="1" applyAlignment="1">
      <alignment horizontal="center" vertical="center" wrapText="1"/>
    </xf>
    <xf numFmtId="164" fontId="31" fillId="0" borderId="7" xfId="1" applyNumberFormat="1" applyFont="1" applyFill="1" applyBorder="1" applyAlignment="1">
      <alignment horizontal="center" vertical="center" wrapText="1"/>
    </xf>
    <xf numFmtId="164" fontId="22" fillId="0" borderId="4" xfId="1" applyNumberFormat="1" applyFont="1" applyFill="1" applyBorder="1" applyAlignment="1">
      <alignment horizontal="center" vertical="center" wrapText="1"/>
    </xf>
    <xf numFmtId="164" fontId="14" fillId="0" borderId="4" xfId="1" applyNumberFormat="1" applyFont="1" applyFill="1" applyBorder="1" applyAlignment="1">
      <alignment vertical="center" wrapText="1"/>
    </xf>
    <xf numFmtId="164" fontId="22" fillId="0" borderId="4" xfId="1" applyNumberFormat="1" applyFont="1" applyFill="1" applyBorder="1" applyAlignment="1">
      <alignment vertical="center" wrapText="1"/>
    </xf>
    <xf numFmtId="164" fontId="14" fillId="0" borderId="2" xfId="1" applyNumberFormat="1" applyFont="1" applyFill="1" applyBorder="1" applyAlignment="1">
      <alignment vertical="center" wrapText="1"/>
    </xf>
    <xf numFmtId="164" fontId="22" fillId="0" borderId="2" xfId="1" applyNumberFormat="1" applyFont="1" applyFill="1" applyBorder="1" applyAlignment="1">
      <alignment vertical="center" wrapText="1"/>
    </xf>
    <xf numFmtId="164" fontId="22" fillId="0" borderId="2" xfId="1" applyNumberFormat="1" applyFont="1" applyFill="1" applyBorder="1" applyAlignment="1">
      <alignment horizontal="center" vertical="center" wrapText="1"/>
    </xf>
    <xf numFmtId="164" fontId="32" fillId="0" borderId="0" xfId="1" applyNumberFormat="1" applyFont="1" applyFill="1" applyBorder="1" applyAlignment="1">
      <alignment vertical="center" wrapText="1"/>
    </xf>
    <xf numFmtId="164" fontId="33" fillId="0" borderId="0" xfId="1" applyNumberFormat="1" applyFont="1" applyFill="1" applyAlignment="1">
      <alignment vertical="center" wrapText="1"/>
    </xf>
    <xf numFmtId="14" fontId="14" fillId="0" borderId="0" xfId="0" applyNumberFormat="1" applyFont="1" applyFill="1" applyAlignment="1">
      <alignment horizontal="center" vertical="center" wrapText="1"/>
    </xf>
    <xf numFmtId="14" fontId="22" fillId="0" borderId="0" xfId="0" applyNumberFormat="1" applyFont="1" applyFill="1" applyAlignment="1">
      <alignment horizontal="center" vertical="center" wrapText="1"/>
    </xf>
    <xf numFmtId="14" fontId="33" fillId="0" borderId="0" xfId="0" applyNumberFormat="1" applyFont="1" applyFill="1" applyAlignment="1">
      <alignment horizontal="center" vertical="center" wrapText="1"/>
    </xf>
    <xf numFmtId="44" fontId="18" fillId="0" borderId="0" xfId="1" applyFont="1" applyFill="1" applyAlignment="1">
      <alignment horizontal="center" vertical="center" wrapText="1"/>
    </xf>
    <xf numFmtId="44" fontId="33" fillId="0" borderId="0" xfId="1" applyFont="1" applyFill="1" applyAlignment="1">
      <alignment horizontal="center" vertical="center" wrapText="1"/>
    </xf>
    <xf numFmtId="164" fontId="23" fillId="24" borderId="1" xfId="1" applyNumberFormat="1" applyFont="1" applyFill="1" applyBorder="1" applyAlignment="1">
      <alignment vertical="center" wrapText="1"/>
    </xf>
    <xf numFmtId="164" fontId="31" fillId="24" borderId="1" xfId="1" applyNumberFormat="1" applyFont="1" applyFill="1" applyBorder="1" applyAlignment="1">
      <alignment vertical="center" wrapText="1"/>
    </xf>
    <xf numFmtId="0" fontId="14" fillId="19" borderId="1" xfId="0" applyNumberFormat="1" applyFont="1" applyFill="1" applyBorder="1" applyAlignment="1">
      <alignment horizontal="center" vertical="center" wrapText="1"/>
    </xf>
    <xf numFmtId="164" fontId="15" fillId="0" borderId="0" xfId="1" applyNumberFormat="1" applyFont="1" applyFill="1" applyAlignment="1">
      <alignment vertical="center" wrapText="1"/>
    </xf>
    <xf numFmtId="164" fontId="23" fillId="0" borderId="7" xfId="1" applyNumberFormat="1" applyFont="1" applyFill="1" applyBorder="1" applyAlignment="1">
      <alignment horizontal="center" vertical="center" wrapText="1"/>
    </xf>
    <xf numFmtId="164" fontId="15" fillId="0" borderId="1" xfId="1" applyNumberFormat="1" applyFont="1" applyFill="1" applyBorder="1" applyAlignment="1">
      <alignment vertical="center" wrapText="1"/>
    </xf>
    <xf numFmtId="164" fontId="15" fillId="0" borderId="4" xfId="1" applyNumberFormat="1" applyFont="1" applyFill="1" applyBorder="1" applyAlignment="1">
      <alignment vertical="center" wrapText="1"/>
    </xf>
    <xf numFmtId="164" fontId="15" fillId="0" borderId="2" xfId="1" applyNumberFormat="1" applyFont="1" applyFill="1" applyBorder="1" applyAlignment="1">
      <alignment vertical="center" wrapText="1"/>
    </xf>
    <xf numFmtId="164" fontId="34" fillId="0" borderId="0" xfId="1" applyNumberFormat="1" applyFont="1" applyFill="1" applyBorder="1" applyAlignment="1">
      <alignment vertical="center" wrapText="1"/>
    </xf>
    <xf numFmtId="164" fontId="28" fillId="0" borderId="0" xfId="1" applyNumberFormat="1" applyFont="1" applyFill="1" applyAlignment="1">
      <alignment vertical="center" wrapText="1"/>
    </xf>
    <xf numFmtId="14" fontId="15" fillId="0" borderId="0" xfId="0" applyNumberFormat="1" applyFont="1" applyFill="1" applyAlignment="1">
      <alignment horizontal="center" vertical="center" wrapText="1"/>
    </xf>
    <xf numFmtId="14" fontId="28" fillId="0" borderId="0" xfId="0" applyNumberFormat="1" applyFont="1" applyFill="1" applyAlignment="1">
      <alignment horizontal="center" vertical="center" wrapText="1"/>
    </xf>
    <xf numFmtId="44" fontId="28" fillId="0" borderId="0" xfId="1" applyFont="1" applyFill="1" applyAlignment="1">
      <alignment horizontal="center" vertical="center" wrapText="1"/>
    </xf>
    <xf numFmtId="164" fontId="22" fillId="19" borderId="1" xfId="1" applyNumberFormat="1" applyFont="1" applyFill="1" applyBorder="1" applyAlignment="1">
      <alignment vertical="center" wrapText="1"/>
    </xf>
    <xf numFmtId="164" fontId="15" fillId="19" borderId="1" xfId="1" applyNumberFormat="1" applyFont="1" applyFill="1" applyBorder="1" applyAlignment="1">
      <alignment vertical="center" wrapText="1"/>
    </xf>
    <xf numFmtId="164" fontId="22" fillId="19" borderId="2" xfId="1" applyNumberFormat="1" applyFont="1" applyFill="1" applyBorder="1" applyAlignment="1">
      <alignment horizontal="center" vertical="center" wrapText="1"/>
    </xf>
    <xf numFmtId="164" fontId="22" fillId="19" borderId="4" xfId="1" applyNumberFormat="1" applyFont="1" applyFill="1" applyBorder="1" applyAlignment="1">
      <alignment horizontal="center" vertical="center" wrapText="1"/>
    </xf>
    <xf numFmtId="49" fontId="14" fillId="0" borderId="4" xfId="0" applyNumberFormat="1" applyFont="1" applyBorder="1" applyAlignment="1">
      <alignment horizontal="center" vertical="center" wrapText="1"/>
    </xf>
    <xf numFmtId="0" fontId="14" fillId="0" borderId="2" xfId="0" applyFont="1" applyBorder="1" applyAlignment="1">
      <alignment horizontal="center" vertical="center" wrapText="1"/>
    </xf>
    <xf numFmtId="164" fontId="16" fillId="24" borderId="1" xfId="1" applyNumberFormat="1" applyFont="1" applyFill="1" applyBorder="1" applyAlignment="1">
      <alignment vertical="center" wrapText="1"/>
    </xf>
    <xf numFmtId="164" fontId="15" fillId="0" borderId="1" xfId="1" applyNumberFormat="1" applyFont="1" applyFill="1" applyBorder="1" applyAlignment="1">
      <alignment vertical="center" wrapText="1"/>
    </xf>
    <xf numFmtId="164" fontId="14" fillId="0" borderId="1" xfId="1" applyNumberFormat="1" applyFont="1" applyFill="1" applyBorder="1" applyAlignment="1">
      <alignment vertical="center" wrapText="1"/>
    </xf>
    <xf numFmtId="0" fontId="19" fillId="0" borderId="0" xfId="0" applyFont="1" applyAlignment="1">
      <alignment horizontal="left" vertical="center" wrapText="1"/>
    </xf>
    <xf numFmtId="0" fontId="18" fillId="0" borderId="0" xfId="0" applyFont="1" applyFill="1" applyAlignment="1">
      <alignment horizontal="center" vertical="center" wrapText="1"/>
    </xf>
    <xf numFmtId="44" fontId="14" fillId="0" borderId="2" xfId="1" applyFont="1" applyFill="1" applyBorder="1" applyAlignment="1">
      <alignment horizontal="center" vertical="center" wrapText="1"/>
    </xf>
    <xf numFmtId="44" fontId="14" fillId="0" borderId="3" xfId="1" applyFont="1" applyFill="1" applyBorder="1" applyAlignment="1">
      <alignment horizontal="center" vertical="center" wrapText="1"/>
    </xf>
    <xf numFmtId="44" fontId="14" fillId="0" borderId="4" xfId="1" applyFont="1" applyFill="1" applyBorder="1" applyAlignment="1">
      <alignment horizontal="center" vertical="center" wrapText="1"/>
    </xf>
    <xf numFmtId="164" fontId="20" fillId="0" borderId="2" xfId="1" applyNumberFormat="1" applyFont="1" applyFill="1" applyBorder="1" applyAlignment="1">
      <alignment horizontal="center" vertical="center" wrapText="1"/>
    </xf>
    <xf numFmtId="164" fontId="20" fillId="0" borderId="3" xfId="1" applyNumberFormat="1" applyFont="1" applyFill="1" applyBorder="1" applyAlignment="1">
      <alignment horizontal="center" vertical="center" wrapText="1"/>
    </xf>
    <xf numFmtId="164" fontId="20" fillId="0" borderId="4" xfId="1" applyNumberFormat="1" applyFont="1" applyFill="1" applyBorder="1" applyAlignment="1">
      <alignment horizontal="center" vertical="center" wrapText="1"/>
    </xf>
    <xf numFmtId="14" fontId="14" fillId="0" borderId="2" xfId="1" applyNumberFormat="1" applyFont="1" applyFill="1" applyBorder="1" applyAlignment="1">
      <alignment horizontal="center" vertical="center" wrapText="1"/>
    </xf>
    <xf numFmtId="14" fontId="14" fillId="0" borderId="3" xfId="1" applyNumberFormat="1" applyFont="1" applyFill="1" applyBorder="1" applyAlignment="1">
      <alignment horizontal="center" vertical="center" wrapText="1"/>
    </xf>
    <xf numFmtId="14" fontId="14" fillId="0" borderId="4" xfId="1" applyNumberFormat="1" applyFont="1" applyFill="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3" xfId="0" applyNumberFormat="1" applyFont="1" applyFill="1" applyBorder="1" applyAlignment="1">
      <alignment horizontal="center" vertical="center" wrapText="1"/>
    </xf>
    <xf numFmtId="14" fontId="14" fillId="0" borderId="4" xfId="0" applyNumberFormat="1" applyFont="1" applyFill="1" applyBorder="1" applyAlignment="1">
      <alignment horizontal="center" vertical="center" wrapText="1"/>
    </xf>
    <xf numFmtId="0" fontId="20" fillId="23" borderId="3" xfId="0" applyFont="1" applyFill="1" applyBorder="1" applyAlignment="1">
      <alignment horizontal="center" vertical="center" textRotation="90" wrapText="1"/>
    </xf>
    <xf numFmtId="0" fontId="20" fillId="23" borderId="4" xfId="0" applyFont="1" applyFill="1" applyBorder="1" applyAlignment="1">
      <alignment horizontal="center" vertical="center" textRotation="90" wrapText="1"/>
    </xf>
    <xf numFmtId="0" fontId="19" fillId="0" borderId="0" xfId="0" applyFont="1" applyBorder="1" applyAlignment="1">
      <alignment horizontal="center" vertical="center" wrapText="1"/>
    </xf>
    <xf numFmtId="0" fontId="18" fillId="0" borderId="0" xfId="0" applyFont="1" applyAlignment="1">
      <alignment horizontal="center" vertical="center" wrapText="1"/>
    </xf>
    <xf numFmtId="44" fontId="19" fillId="0" borderId="8" xfId="1" applyFont="1" applyBorder="1" applyAlignment="1">
      <alignment horizontal="center" vertical="center" wrapText="1"/>
    </xf>
    <xf numFmtId="44" fontId="18" fillId="0" borderId="0" xfId="1" applyFont="1" applyAlignment="1">
      <alignment horizontal="center" vertical="center" wrapText="1"/>
    </xf>
    <xf numFmtId="0" fontId="19" fillId="0" borderId="8" xfId="0" applyFont="1" applyBorder="1" applyAlignment="1">
      <alignment horizontal="center" wrapText="1"/>
    </xf>
    <xf numFmtId="0" fontId="18" fillId="0" borderId="0" xfId="0" applyFont="1" applyAlignment="1">
      <alignment horizontal="center" wrapText="1"/>
    </xf>
    <xf numFmtId="0" fontId="19" fillId="0" borderId="8" xfId="0" applyFont="1" applyBorder="1" applyAlignment="1">
      <alignment horizontal="center" vertical="center" wrapText="1"/>
    </xf>
    <xf numFmtId="0" fontId="18" fillId="0" borderId="0" xfId="0" applyFont="1" applyBorder="1" applyAlignment="1">
      <alignment horizontal="center" vertical="center" wrapText="1"/>
    </xf>
    <xf numFmtId="0" fontId="14" fillId="0" borderId="2" xfId="0" applyFont="1" applyBorder="1" applyAlignment="1">
      <alignment horizontal="justify" vertical="center" wrapText="1"/>
    </xf>
    <xf numFmtId="0" fontId="14" fillId="0" borderId="3" xfId="0" applyFont="1" applyBorder="1" applyAlignment="1">
      <alignment horizontal="justify" vertical="center" wrapText="1"/>
    </xf>
    <xf numFmtId="0" fontId="14" fillId="0" borderId="4" xfId="0" applyFont="1" applyBorder="1" applyAlignment="1">
      <alignment horizontal="justify"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9" fillId="0" borderId="0" xfId="0" applyFont="1" applyAlignment="1">
      <alignment horizontal="left" vertical="center" wrapText="1"/>
    </xf>
    <xf numFmtId="0" fontId="16" fillId="21" borderId="9" xfId="0" applyFont="1" applyFill="1" applyBorder="1" applyAlignment="1">
      <alignment horizontal="center" vertical="center" wrapText="1"/>
    </xf>
    <xf numFmtId="0" fontId="16" fillId="21" borderId="8" xfId="0" applyFont="1" applyFill="1" applyBorder="1" applyAlignment="1">
      <alignment horizontal="center" vertical="center" wrapText="1"/>
    </xf>
    <xf numFmtId="0" fontId="16" fillId="21" borderId="10" xfId="0" applyFont="1" applyFill="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0" fontId="14" fillId="0" borderId="2" xfId="0" applyNumberFormat="1"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4" xfId="0" applyNumberFormat="1" applyFont="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6" fillId="21" borderId="5" xfId="0" applyFont="1" applyFill="1" applyBorder="1" applyAlignment="1">
      <alignment horizontal="center" vertical="center" wrapText="1"/>
    </xf>
    <xf numFmtId="0" fontId="16" fillId="21" borderId="6" xfId="0" applyFont="1" applyFill="1" applyBorder="1" applyAlignment="1">
      <alignment horizontal="center" vertical="center" wrapText="1"/>
    </xf>
    <xf numFmtId="0" fontId="16" fillId="21" borderId="7" xfId="0" applyFont="1" applyFill="1" applyBorder="1" applyAlignment="1">
      <alignment horizontal="center" vertical="center" wrapText="1"/>
    </xf>
    <xf numFmtId="0" fontId="20" fillId="8" borderId="1" xfId="0" applyFont="1" applyFill="1" applyBorder="1" applyAlignment="1">
      <alignment horizontal="center" vertical="center" textRotation="90" wrapText="1"/>
    </xf>
    <xf numFmtId="0" fontId="20" fillId="6" borderId="3" xfId="0" applyFont="1" applyFill="1" applyBorder="1" applyAlignment="1">
      <alignment horizontal="center" vertical="center" textRotation="90" wrapText="1"/>
    </xf>
    <xf numFmtId="44" fontId="14" fillId="20" borderId="1" xfId="1" applyFont="1" applyFill="1" applyBorder="1" applyAlignment="1">
      <alignment vertical="center" wrapText="1"/>
    </xf>
    <xf numFmtId="44" fontId="14" fillId="20" borderId="2" xfId="1" applyFont="1" applyFill="1" applyBorder="1" applyAlignment="1">
      <alignment horizontal="center" vertical="center" wrapText="1"/>
    </xf>
    <xf numFmtId="44" fontId="14" fillId="20" borderId="3" xfId="1" applyFont="1" applyFill="1" applyBorder="1" applyAlignment="1">
      <alignment horizontal="center" vertical="center" wrapText="1"/>
    </xf>
    <xf numFmtId="44" fontId="14" fillId="20" borderId="4" xfId="1" applyFont="1" applyFill="1" applyBorder="1" applyAlignment="1">
      <alignment horizontal="center" vertical="center" wrapText="1"/>
    </xf>
    <xf numFmtId="164" fontId="14" fillId="20" borderId="1" xfId="1" applyNumberFormat="1"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 xfId="0" applyFont="1" applyBorder="1" applyAlignment="1">
      <alignment horizontal="center" vertical="center" wrapText="1"/>
    </xf>
    <xf numFmtId="14" fontId="14" fillId="0" borderId="2" xfId="0" applyNumberFormat="1" applyFont="1" applyBorder="1" applyAlignment="1">
      <alignment horizontal="center" vertical="center" wrapText="1"/>
    </xf>
    <xf numFmtId="14" fontId="14" fillId="0" borderId="4" xfId="0" applyNumberFormat="1" applyFont="1" applyBorder="1" applyAlignment="1">
      <alignment horizontal="center" vertical="center" wrapText="1"/>
    </xf>
    <xf numFmtId="164" fontId="14" fillId="0" borderId="2" xfId="1" applyNumberFormat="1" applyFont="1" applyBorder="1" applyAlignment="1">
      <alignment horizontal="right" vertical="center" wrapText="1"/>
    </xf>
    <xf numFmtId="164" fontId="14" fillId="0" borderId="4" xfId="1" applyNumberFormat="1" applyFont="1" applyBorder="1" applyAlignment="1">
      <alignment horizontal="right"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14" fontId="14" fillId="0" borderId="3" xfId="0" applyNumberFormat="1" applyFont="1" applyBorder="1" applyAlignment="1">
      <alignment horizontal="center" vertical="center" wrapText="1"/>
    </xf>
    <xf numFmtId="0" fontId="14" fillId="0" borderId="1" xfId="0" applyFont="1" applyBorder="1" applyAlignment="1">
      <alignment horizontal="center" vertical="center" wrapText="1"/>
    </xf>
    <xf numFmtId="14" fontId="14" fillId="0" borderId="1" xfId="1" applyNumberFormat="1" applyFont="1" applyBorder="1" applyAlignment="1">
      <alignment horizontal="center" vertical="center" wrapText="1"/>
    </xf>
    <xf numFmtId="14" fontId="14" fillId="0" borderId="2" xfId="1" applyNumberFormat="1" applyFont="1" applyBorder="1" applyAlignment="1">
      <alignment horizontal="center" vertical="center" wrapText="1"/>
    </xf>
    <xf numFmtId="14" fontId="14" fillId="0" borderId="3" xfId="1" applyNumberFormat="1" applyFont="1" applyBorder="1" applyAlignment="1">
      <alignment horizontal="center" vertical="center" wrapText="1"/>
    </xf>
    <xf numFmtId="14" fontId="14" fillId="0" borderId="4" xfId="1" applyNumberFormat="1" applyFont="1" applyBorder="1" applyAlignment="1">
      <alignment horizontal="center" vertical="center" wrapText="1"/>
    </xf>
    <xf numFmtId="164" fontId="14" fillId="0" borderId="2" xfId="1" applyNumberFormat="1" applyFont="1" applyBorder="1" applyAlignment="1">
      <alignment horizontal="center" vertical="center" wrapText="1"/>
    </xf>
    <xf numFmtId="164" fontId="14" fillId="0" borderId="3" xfId="1" applyNumberFormat="1" applyFont="1" applyBorder="1" applyAlignment="1">
      <alignment horizontal="center" vertical="center" wrapText="1"/>
    </xf>
    <xf numFmtId="164" fontId="14" fillId="0" borderId="4" xfId="1" applyNumberFormat="1" applyFont="1" applyBorder="1" applyAlignment="1">
      <alignment horizontal="center" vertical="center" wrapText="1"/>
    </xf>
    <xf numFmtId="9" fontId="14" fillId="0" borderId="2" xfId="4" applyFont="1" applyBorder="1" applyAlignment="1">
      <alignment horizontal="center" vertical="center" wrapText="1"/>
    </xf>
    <xf numFmtId="9" fontId="14" fillId="0" borderId="3" xfId="4" applyFont="1" applyBorder="1" applyAlignment="1">
      <alignment horizontal="center" vertical="center" wrapText="1"/>
    </xf>
    <xf numFmtId="9" fontId="14" fillId="0" borderId="4" xfId="4" applyFont="1" applyBorder="1" applyAlignment="1">
      <alignment horizontal="center" vertical="center" wrapText="1"/>
    </xf>
    <xf numFmtId="164" fontId="14" fillId="0" borderId="1" xfId="1" applyNumberFormat="1" applyFont="1" applyFill="1" applyBorder="1" applyAlignment="1">
      <alignment vertical="center" wrapText="1"/>
    </xf>
    <xf numFmtId="164" fontId="14" fillId="0" borderId="2" xfId="1" applyNumberFormat="1" applyFont="1" applyFill="1" applyBorder="1" applyAlignment="1">
      <alignment horizontal="center" vertical="center" wrapText="1"/>
    </xf>
    <xf numFmtId="164" fontId="14" fillId="0" borderId="3" xfId="1" applyNumberFormat="1" applyFont="1" applyFill="1" applyBorder="1" applyAlignment="1">
      <alignment horizontal="center" vertical="center" wrapText="1"/>
    </xf>
    <xf numFmtId="164" fontId="14" fillId="0" borderId="4" xfId="1" applyNumberFormat="1" applyFont="1" applyFill="1" applyBorder="1" applyAlignment="1">
      <alignment horizontal="center" vertical="center" wrapText="1"/>
    </xf>
    <xf numFmtId="164" fontId="22" fillId="0" borderId="2" xfId="1" applyNumberFormat="1" applyFont="1" applyFill="1" applyBorder="1" applyAlignment="1">
      <alignment horizontal="center" vertical="center" wrapText="1"/>
    </xf>
    <xf numFmtId="164" fontId="22" fillId="0" borderId="4" xfId="1" applyNumberFormat="1" applyFont="1" applyFill="1" applyBorder="1" applyAlignment="1">
      <alignment horizontal="center" vertical="center" wrapText="1"/>
    </xf>
    <xf numFmtId="164" fontId="22" fillId="0" borderId="3" xfId="1" applyNumberFormat="1" applyFont="1" applyFill="1" applyBorder="1" applyAlignment="1">
      <alignment horizontal="center" vertical="center" wrapText="1"/>
    </xf>
    <xf numFmtId="164" fontId="14" fillId="0" borderId="3" xfId="1" applyNumberFormat="1" applyFont="1" applyBorder="1" applyAlignment="1">
      <alignment horizontal="right" vertical="center" wrapText="1"/>
    </xf>
    <xf numFmtId="0" fontId="20" fillId="0" borderId="3" xfId="0" applyFont="1" applyBorder="1" applyAlignment="1">
      <alignment horizontal="center" vertical="center" wrapText="1"/>
    </xf>
    <xf numFmtId="49" fontId="15" fillId="0" borderId="1" xfId="0" applyNumberFormat="1" applyFont="1" applyBorder="1" applyAlignment="1">
      <alignment horizontal="center" vertical="center" wrapText="1"/>
    </xf>
    <xf numFmtId="0" fontId="14" fillId="3" borderId="1" xfId="0" applyFont="1" applyFill="1" applyBorder="1" applyAlignment="1">
      <alignment horizontal="center" vertical="center" wrapText="1"/>
    </xf>
    <xf numFmtId="0" fontId="15" fillId="0" borderId="1" xfId="0" applyFont="1" applyFill="1" applyBorder="1" applyAlignment="1">
      <alignment horizontal="justify" vertical="center" wrapText="1"/>
    </xf>
    <xf numFmtId="49" fontId="14" fillId="0" borderId="1" xfId="0" applyNumberFormat="1" applyFont="1" applyBorder="1" applyAlignment="1">
      <alignment horizontal="center" vertical="center" wrapText="1"/>
    </xf>
    <xf numFmtId="44" fontId="14" fillId="0" borderId="1" xfId="1" applyFont="1" applyBorder="1" applyAlignment="1">
      <alignment vertical="center" wrapText="1"/>
    </xf>
    <xf numFmtId="164" fontId="14" fillId="0" borderId="1" xfId="1" applyNumberFormat="1" applyFont="1" applyBorder="1" applyAlignment="1">
      <alignment vertical="center" wrapText="1"/>
    </xf>
    <xf numFmtId="0" fontId="16" fillId="4" borderId="1" xfId="0" applyFont="1" applyFill="1" applyBorder="1" applyAlignment="1">
      <alignment horizontal="center" vertical="center" wrapText="1"/>
    </xf>
    <xf numFmtId="9" fontId="15" fillId="0" borderId="2" xfId="4" applyFont="1" applyBorder="1" applyAlignment="1">
      <alignment horizontal="center" vertical="center" wrapText="1"/>
    </xf>
    <xf numFmtId="9" fontId="15" fillId="0" borderId="3" xfId="4" applyFont="1" applyBorder="1" applyAlignment="1">
      <alignment horizontal="center" vertical="center" wrapText="1"/>
    </xf>
    <xf numFmtId="9" fontId="15" fillId="0" borderId="4" xfId="4" applyFont="1" applyBorder="1" applyAlignment="1">
      <alignment horizontal="center" vertical="center" wrapText="1"/>
    </xf>
    <xf numFmtId="164" fontId="14" fillId="0" borderId="1" xfId="1"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14" fontId="15" fillId="0" borderId="3" xfId="0" applyNumberFormat="1" applyFont="1" applyBorder="1" applyAlignment="1">
      <alignment horizontal="center" vertical="center" wrapText="1"/>
    </xf>
    <xf numFmtId="14" fontId="15" fillId="0" borderId="4" xfId="0" applyNumberFormat="1" applyFont="1" applyBorder="1" applyAlignment="1">
      <alignment horizontal="center" vertical="center" wrapText="1"/>
    </xf>
    <xf numFmtId="0" fontId="15" fillId="0" borderId="2" xfId="0" applyFont="1" applyBorder="1" applyAlignment="1">
      <alignment horizontal="justify" vertical="center" wrapText="1"/>
    </xf>
    <xf numFmtId="0" fontId="15" fillId="0" borderId="4" xfId="0" applyFont="1" applyBorder="1" applyAlignment="1">
      <alignment horizontal="justify"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164" fontId="14" fillId="0" borderId="1" xfId="1" applyNumberFormat="1" applyFont="1" applyBorder="1" applyAlignment="1">
      <alignment horizontal="right" vertical="center" wrapText="1"/>
    </xf>
    <xf numFmtId="0" fontId="15" fillId="0" borderId="1" xfId="0" applyFont="1" applyBorder="1" applyAlignment="1">
      <alignment horizontal="justify" vertical="center" wrapText="1"/>
    </xf>
    <xf numFmtId="0" fontId="15" fillId="0" borderId="2" xfId="0" applyFont="1" applyFill="1" applyBorder="1" applyAlignment="1">
      <alignment horizontal="justify" vertical="center" wrapText="1"/>
    </xf>
    <xf numFmtId="0" fontId="15" fillId="0" borderId="3" xfId="0" applyFont="1" applyFill="1" applyBorder="1" applyAlignment="1">
      <alignment horizontal="justify" vertical="center" wrapText="1"/>
    </xf>
    <xf numFmtId="0" fontId="15" fillId="0" borderId="4" xfId="0" applyFont="1" applyFill="1" applyBorder="1" applyAlignment="1">
      <alignment horizontal="justify" vertical="center" wrapText="1"/>
    </xf>
    <xf numFmtId="164" fontId="15" fillId="0" borderId="2" xfId="1" applyNumberFormat="1" applyFont="1" applyBorder="1" applyAlignment="1">
      <alignment horizontal="center" vertical="center" wrapText="1"/>
    </xf>
    <xf numFmtId="164" fontId="15" fillId="0" borderId="3" xfId="1" applyNumberFormat="1" applyFont="1" applyBorder="1" applyAlignment="1">
      <alignment horizontal="center" vertical="center" wrapText="1"/>
    </xf>
    <xf numFmtId="164" fontId="15" fillId="0" borderId="4" xfId="1" applyNumberFormat="1" applyFont="1" applyBorder="1" applyAlignment="1">
      <alignment horizontal="center" vertical="center" wrapText="1"/>
    </xf>
    <xf numFmtId="164" fontId="15" fillId="0" borderId="2" xfId="1" applyNumberFormat="1" applyFont="1" applyBorder="1" applyAlignment="1">
      <alignment horizontal="right" vertical="center" wrapText="1"/>
    </xf>
    <xf numFmtId="164" fontId="15" fillId="0" borderId="3" xfId="1" applyNumberFormat="1" applyFont="1" applyBorder="1" applyAlignment="1">
      <alignment horizontal="right" vertical="center" wrapText="1"/>
    </xf>
    <xf numFmtId="164" fontId="15" fillId="0" borderId="4" xfId="1" applyNumberFormat="1" applyFont="1" applyBorder="1" applyAlignment="1">
      <alignment horizontal="right" vertical="center" wrapText="1"/>
    </xf>
    <xf numFmtId="0" fontId="15" fillId="0" borderId="3" xfId="0" applyFont="1" applyBorder="1" applyAlignment="1">
      <alignment horizontal="justify" vertical="center" wrapText="1"/>
    </xf>
    <xf numFmtId="0" fontId="15" fillId="13" borderId="0" xfId="0" applyFont="1" applyFill="1" applyAlignment="1">
      <alignment horizontal="center" vertical="center" textRotation="90" wrapText="1"/>
    </xf>
    <xf numFmtId="0" fontId="14" fillId="8" borderId="0" xfId="0" applyFont="1" applyFill="1" applyAlignment="1">
      <alignment horizontal="center" vertical="center" textRotation="90" wrapText="1"/>
    </xf>
    <xf numFmtId="164" fontId="14" fillId="16" borderId="1" xfId="1" applyNumberFormat="1" applyFont="1" applyFill="1" applyBorder="1" applyAlignment="1">
      <alignment horizontal="center" vertical="center" wrapText="1"/>
    </xf>
    <xf numFmtId="0" fontId="14" fillId="0" borderId="1" xfId="0" applyFont="1" applyBorder="1" applyAlignment="1">
      <alignment horizontal="justify" vertical="center" wrapText="1"/>
    </xf>
    <xf numFmtId="164" fontId="16" fillId="4" borderId="5" xfId="1" applyNumberFormat="1" applyFont="1" applyFill="1" applyBorder="1" applyAlignment="1">
      <alignment horizontal="center" vertical="center" wrapText="1"/>
    </xf>
    <xf numFmtId="164" fontId="16" fillId="4" borderId="6" xfId="1" applyNumberFormat="1" applyFont="1" applyFill="1" applyBorder="1" applyAlignment="1">
      <alignment horizontal="center" vertical="center" wrapText="1"/>
    </xf>
    <xf numFmtId="164" fontId="16" fillId="14" borderId="6"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4" fillId="15" borderId="1" xfId="1" applyNumberFormat="1" applyFont="1" applyFill="1" applyBorder="1" applyAlignment="1">
      <alignment horizontal="center" vertical="center" wrapText="1"/>
    </xf>
    <xf numFmtId="0" fontId="14" fillId="12" borderId="0" xfId="0" applyFont="1" applyFill="1" applyAlignment="1">
      <alignment horizontal="center" vertical="center" textRotation="90" wrapText="1"/>
    </xf>
    <xf numFmtId="49" fontId="14" fillId="0" borderId="1" xfId="1" applyNumberFormat="1" applyFont="1" applyBorder="1" applyAlignment="1">
      <alignment horizontal="left" vertical="center" wrapText="1"/>
    </xf>
    <xf numFmtId="0" fontId="20" fillId="0" borderId="1" xfId="0" applyFont="1" applyBorder="1" applyAlignment="1">
      <alignment horizontal="left" vertical="center" wrapText="1"/>
    </xf>
    <xf numFmtId="164" fontId="14" fillId="8" borderId="2" xfId="1" applyNumberFormat="1" applyFont="1" applyFill="1" applyBorder="1" applyAlignment="1">
      <alignment horizontal="center" vertical="center" wrapText="1"/>
    </xf>
    <xf numFmtId="164" fontId="14" fillId="8" borderId="3" xfId="1" applyNumberFormat="1" applyFont="1" applyFill="1" applyBorder="1" applyAlignment="1">
      <alignment horizontal="center" vertical="center" wrapText="1"/>
    </xf>
    <xf numFmtId="164" fontId="14" fillId="8" borderId="4" xfId="1" applyNumberFormat="1" applyFont="1" applyFill="1" applyBorder="1" applyAlignment="1">
      <alignment horizontal="center" vertical="center" wrapText="1"/>
    </xf>
    <xf numFmtId="44" fontId="14" fillId="0" borderId="2" xfId="1" applyFont="1" applyBorder="1" applyAlignment="1">
      <alignment horizontal="center" vertical="center" wrapText="1"/>
    </xf>
    <xf numFmtId="44" fontId="14" fillId="0" borderId="3" xfId="1" applyFont="1" applyBorder="1" applyAlignment="1">
      <alignment horizontal="center" vertical="center" wrapText="1"/>
    </xf>
    <xf numFmtId="44" fontId="14" fillId="0" borderId="4" xfId="1" applyFont="1" applyBorder="1" applyAlignment="1">
      <alignment horizontal="center" vertical="center" wrapText="1"/>
    </xf>
    <xf numFmtId="0" fontId="21" fillId="13" borderId="3" xfId="0" applyFont="1" applyFill="1" applyBorder="1" applyAlignment="1">
      <alignment horizontal="center" vertical="center" textRotation="90" wrapText="1"/>
    </xf>
    <xf numFmtId="0" fontId="15" fillId="19" borderId="2" xfId="0" applyFont="1" applyFill="1" applyBorder="1" applyAlignment="1">
      <alignment horizontal="center" vertical="center" wrapText="1"/>
    </xf>
    <xf numFmtId="0" fontId="15" fillId="19" borderId="3" xfId="0" applyFont="1" applyFill="1" applyBorder="1" applyAlignment="1">
      <alignment horizontal="center" vertical="center" wrapText="1"/>
    </xf>
    <xf numFmtId="0" fontId="17" fillId="21" borderId="0" xfId="0" applyFont="1" applyFill="1" applyBorder="1" applyAlignment="1">
      <alignment horizontal="center" vertical="center" wrapText="1"/>
    </xf>
    <xf numFmtId="0" fontId="15" fillId="19" borderId="4" xfId="0" applyFont="1" applyFill="1" applyBorder="1" applyAlignment="1">
      <alignment horizontal="center" vertical="center" wrapText="1"/>
    </xf>
    <xf numFmtId="164" fontId="14" fillId="20" borderId="2" xfId="1" applyNumberFormat="1" applyFont="1" applyFill="1" applyBorder="1" applyAlignment="1">
      <alignment horizontal="center" vertical="center" wrapText="1"/>
    </xf>
    <xf numFmtId="164" fontId="14" fillId="20" borderId="4" xfId="1" applyNumberFormat="1" applyFont="1" applyFill="1" applyBorder="1" applyAlignment="1">
      <alignment horizontal="center" vertical="center" wrapText="1"/>
    </xf>
    <xf numFmtId="49" fontId="14" fillId="19" borderId="2" xfId="0" applyNumberFormat="1" applyFont="1" applyFill="1" applyBorder="1" applyAlignment="1">
      <alignment horizontal="center" vertical="center" wrapText="1"/>
    </xf>
    <xf numFmtId="49" fontId="14" fillId="19" borderId="4" xfId="0" applyNumberFormat="1" applyFont="1" applyFill="1" applyBorder="1" applyAlignment="1">
      <alignment horizontal="center" vertical="center" wrapText="1"/>
    </xf>
    <xf numFmtId="0" fontId="14" fillId="19" borderId="2" xfId="0" applyFont="1" applyFill="1" applyBorder="1" applyAlignment="1">
      <alignment horizontal="center" vertical="center" wrapText="1"/>
    </xf>
    <xf numFmtId="0" fontId="14" fillId="19" borderId="4" xfId="0" applyFont="1" applyFill="1" applyBorder="1" applyAlignment="1">
      <alignment horizontal="center" vertical="center" wrapText="1"/>
    </xf>
    <xf numFmtId="0" fontId="14" fillId="19" borderId="2" xfId="0" applyFont="1" applyFill="1" applyBorder="1" applyAlignment="1">
      <alignment horizontal="justify" vertical="center" wrapText="1"/>
    </xf>
    <xf numFmtId="0" fontId="14" fillId="19" borderId="4" xfId="0" applyFont="1" applyFill="1" applyBorder="1" applyAlignment="1">
      <alignment horizontal="justify" vertical="center" wrapText="1"/>
    </xf>
    <xf numFmtId="49" fontId="14" fillId="0" borderId="2"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164" fontId="14" fillId="19" borderId="2" xfId="1" applyNumberFormat="1" applyFont="1" applyFill="1" applyBorder="1" applyAlignment="1">
      <alignment horizontal="center" vertical="center" wrapText="1"/>
    </xf>
    <xf numFmtId="164" fontId="14" fillId="19" borderId="4" xfId="1" applyNumberFormat="1" applyFont="1" applyFill="1" applyBorder="1" applyAlignment="1">
      <alignment horizontal="center" vertical="center" wrapText="1"/>
    </xf>
    <xf numFmtId="164" fontId="14" fillId="19" borderId="2" xfId="1" applyNumberFormat="1" applyFont="1" applyFill="1" applyBorder="1" applyAlignment="1">
      <alignment horizontal="right" vertical="center" wrapText="1"/>
    </xf>
    <xf numFmtId="164" fontId="14" fillId="19" borderId="4" xfId="1" applyNumberFormat="1" applyFont="1" applyFill="1" applyBorder="1" applyAlignment="1">
      <alignment horizontal="right" vertical="center" wrapText="1"/>
    </xf>
    <xf numFmtId="9" fontId="14" fillId="19" borderId="2" xfId="4" applyFont="1" applyFill="1" applyBorder="1" applyAlignment="1">
      <alignment horizontal="center" vertical="center" wrapText="1"/>
    </xf>
    <xf numFmtId="9" fontId="14" fillId="19" borderId="4" xfId="4" applyFont="1" applyFill="1" applyBorder="1" applyAlignment="1">
      <alignment horizontal="center" vertical="center" wrapText="1"/>
    </xf>
    <xf numFmtId="0" fontId="15" fillId="19" borderId="2" xfId="0" applyFont="1" applyFill="1" applyBorder="1" applyAlignment="1">
      <alignment horizontal="justify" vertical="center" wrapText="1"/>
    </xf>
    <xf numFmtId="0" fontId="15" fillId="19" borderId="4" xfId="0" applyFont="1" applyFill="1" applyBorder="1" applyAlignment="1">
      <alignment horizontal="justify" vertical="center" wrapText="1"/>
    </xf>
    <xf numFmtId="14" fontId="14" fillId="19" borderId="2" xfId="0" applyNumberFormat="1" applyFont="1" applyFill="1" applyBorder="1" applyAlignment="1">
      <alignment horizontal="center" vertical="center" wrapText="1"/>
    </xf>
    <xf numFmtId="14" fontId="14" fillId="19" borderId="4" xfId="0" applyNumberFormat="1" applyFont="1" applyFill="1" applyBorder="1" applyAlignment="1">
      <alignment horizontal="center" vertical="center" wrapText="1"/>
    </xf>
    <xf numFmtId="0" fontId="20" fillId="19" borderId="2" xfId="0" applyFont="1" applyFill="1" applyBorder="1" applyAlignment="1">
      <alignment horizontal="center" vertical="center" wrapText="1"/>
    </xf>
    <xf numFmtId="0" fontId="20" fillId="19" borderId="4" xfId="0" applyFont="1" applyFill="1" applyBorder="1" applyAlignment="1">
      <alignment horizontal="center" vertical="center" wrapText="1"/>
    </xf>
    <xf numFmtId="164" fontId="14" fillId="19" borderId="3" xfId="1"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164" fontId="14" fillId="0" borderId="9" xfId="1" applyNumberFormat="1" applyFont="1" applyBorder="1" applyAlignment="1">
      <alignment horizontal="center" vertical="center" wrapText="1"/>
    </xf>
    <xf numFmtId="164" fontId="14" fillId="0" borderId="12" xfId="1" applyNumberFormat="1" applyFont="1" applyBorder="1" applyAlignment="1">
      <alignment horizontal="center" vertical="center" wrapText="1"/>
    </xf>
    <xf numFmtId="164" fontId="15" fillId="0" borderId="2" xfId="1" applyNumberFormat="1" applyFont="1" applyFill="1" applyBorder="1" applyAlignment="1">
      <alignment horizontal="center" vertical="center" wrapText="1"/>
    </xf>
    <xf numFmtId="164" fontId="15" fillId="0" borderId="4" xfId="1" applyNumberFormat="1" applyFont="1" applyFill="1" applyBorder="1" applyAlignment="1">
      <alignment horizontal="center" vertical="center" wrapText="1"/>
    </xf>
    <xf numFmtId="164" fontId="15" fillId="19" borderId="2" xfId="1" applyNumberFormat="1" applyFont="1" applyFill="1" applyBorder="1" applyAlignment="1">
      <alignment horizontal="center" vertical="center" wrapText="1"/>
    </xf>
    <xf numFmtId="164" fontId="15" fillId="19" borderId="4" xfId="1" applyNumberFormat="1" applyFont="1" applyFill="1" applyBorder="1" applyAlignment="1">
      <alignment horizontal="center" vertical="center" wrapText="1"/>
    </xf>
    <xf numFmtId="164" fontId="22" fillId="19" borderId="2" xfId="1" applyNumberFormat="1" applyFont="1" applyFill="1" applyBorder="1" applyAlignment="1">
      <alignment horizontal="center" vertical="center" wrapText="1"/>
    </xf>
    <xf numFmtId="164" fontId="22" fillId="19" borderId="4" xfId="1" applyNumberFormat="1" applyFont="1" applyFill="1" applyBorder="1" applyAlignment="1">
      <alignment horizontal="center" vertical="center" wrapText="1"/>
    </xf>
    <xf numFmtId="0" fontId="20" fillId="5" borderId="3" xfId="0" applyFont="1" applyFill="1" applyBorder="1" applyAlignment="1">
      <alignment horizontal="center" vertical="center" textRotation="90" wrapText="1"/>
    </xf>
    <xf numFmtId="0" fontId="20" fillId="5" borderId="4" xfId="0" applyFont="1" applyFill="1" applyBorder="1" applyAlignment="1">
      <alignment horizontal="center" vertical="center" textRotation="90" wrapText="1"/>
    </xf>
    <xf numFmtId="0" fontId="20" fillId="6" borderId="2" xfId="0" applyFont="1" applyFill="1" applyBorder="1" applyAlignment="1">
      <alignment horizontal="center" vertical="center" textRotation="90" wrapText="1"/>
    </xf>
    <xf numFmtId="0" fontId="20" fillId="5" borderId="2" xfId="0" applyFont="1" applyFill="1" applyBorder="1" applyAlignment="1">
      <alignment horizontal="center" vertical="center" textRotation="90" wrapText="1"/>
    </xf>
    <xf numFmtId="0" fontId="20" fillId="6" borderId="4" xfId="0" applyFont="1" applyFill="1" applyBorder="1" applyAlignment="1">
      <alignment horizontal="center" vertical="center" textRotation="90" wrapText="1"/>
    </xf>
    <xf numFmtId="0" fontId="21" fillId="13" borderId="2" xfId="0" applyFont="1" applyFill="1" applyBorder="1" applyAlignment="1">
      <alignment horizontal="center" vertical="center" textRotation="90" wrapText="1"/>
    </xf>
    <xf numFmtId="0" fontId="20" fillId="11" borderId="3" xfId="0" applyFont="1" applyFill="1" applyBorder="1" applyAlignment="1">
      <alignment horizontal="center" vertical="center" textRotation="90" wrapText="1"/>
    </xf>
    <xf numFmtId="0" fontId="20" fillId="11" borderId="4" xfId="0" applyFont="1" applyFill="1" applyBorder="1" applyAlignment="1">
      <alignment horizontal="center" vertical="center" textRotation="90" wrapText="1"/>
    </xf>
    <xf numFmtId="0" fontId="20" fillId="23" borderId="2" xfId="0" applyFont="1" applyFill="1" applyBorder="1" applyAlignment="1">
      <alignment horizontal="center" vertical="center" textRotation="90" wrapText="1"/>
    </xf>
    <xf numFmtId="164" fontId="15" fillId="0" borderId="1" xfId="1" applyNumberFormat="1" applyFont="1" applyFill="1" applyBorder="1" applyAlignment="1">
      <alignment vertical="center" wrapText="1"/>
    </xf>
    <xf numFmtId="164" fontId="15" fillId="0" borderId="3" xfId="1" applyNumberFormat="1" applyFont="1" applyFill="1" applyBorder="1" applyAlignment="1">
      <alignment horizontal="center" vertical="center" wrapText="1"/>
    </xf>
    <xf numFmtId="164" fontId="14" fillId="0" borderId="2" xfId="1" applyNumberFormat="1" applyFont="1" applyFill="1" applyBorder="1" applyAlignment="1">
      <alignment vertical="center" wrapText="1"/>
    </xf>
    <xf numFmtId="164" fontId="14" fillId="0" borderId="3" xfId="1" applyNumberFormat="1" applyFont="1" applyFill="1" applyBorder="1" applyAlignment="1">
      <alignment vertical="center" wrapText="1"/>
    </xf>
    <xf numFmtId="164" fontId="14" fillId="0" borderId="4" xfId="1" applyNumberFormat="1" applyFont="1" applyFill="1" applyBorder="1" applyAlignment="1">
      <alignment vertical="center" wrapText="1"/>
    </xf>
    <xf numFmtId="164" fontId="14" fillId="20" borderId="3" xfId="1" applyNumberFormat="1" applyFont="1" applyFill="1" applyBorder="1" applyAlignment="1">
      <alignment horizontal="center" vertical="center" wrapText="1"/>
    </xf>
    <xf numFmtId="164" fontId="14" fillId="8" borderId="1" xfId="1" applyNumberFormat="1" applyFont="1" applyFill="1" applyBorder="1" applyAlignment="1">
      <alignment horizontal="center" vertical="center" wrapText="1"/>
    </xf>
    <xf numFmtId="164" fontId="23" fillId="0" borderId="1" xfId="1" applyNumberFormat="1" applyFont="1" applyFill="1" applyBorder="1" applyAlignment="1">
      <alignment vertical="center" wrapText="1"/>
    </xf>
    <xf numFmtId="164" fontId="34" fillId="0" borderId="11" xfId="1" applyNumberFormat="1" applyFont="1" applyFill="1" applyBorder="1" applyAlignment="1">
      <alignment vertical="center" wrapText="1"/>
    </xf>
  </cellXfs>
  <cellStyles count="5">
    <cellStyle name="Hipervínculo" xfId="3" builtinId="8"/>
    <cellStyle name="Moneda" xfId="1" builtinId="4"/>
    <cellStyle name="Normal" xfId="0" builtinId="0"/>
    <cellStyle name="Normal 2" xfId="2" xr:uid="{00000000-0005-0000-0000-000003000000}"/>
    <cellStyle name="Porcentaje" xfId="4" builtinId="5"/>
  </cellStyles>
  <dxfs count="363">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C00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C000"/>
        </patternFill>
      </fill>
    </dxf>
    <dxf>
      <fill>
        <patternFill>
          <bgColor rgb="FFFF0000"/>
        </patternFill>
      </fill>
    </dxf>
    <dxf>
      <fill>
        <patternFill>
          <bgColor rgb="FFFF66CC"/>
        </patternFill>
      </fill>
    </dxf>
    <dxf>
      <fill>
        <patternFill>
          <bgColor rgb="FF92D050"/>
        </patternFill>
      </fill>
    </dxf>
    <dxf>
      <fill>
        <patternFill>
          <bgColor rgb="FFFCD904"/>
        </patternFill>
      </fill>
    </dxf>
    <dxf>
      <fill>
        <patternFill>
          <bgColor rgb="FFFF0000"/>
        </patternFill>
      </fill>
    </dxf>
    <dxf>
      <fill>
        <patternFill>
          <bgColor rgb="FF92D050"/>
        </patternFill>
      </fill>
    </dxf>
    <dxf>
      <fill>
        <patternFill>
          <bgColor theme="0" tint="-0.24994659260841701"/>
        </patternFill>
      </fill>
    </dxf>
  </dxfs>
  <tableStyles count="0" defaultTableStyle="TableStyleMedium2" defaultPivotStyle="PivotStyleLight16"/>
  <colors>
    <mruColors>
      <color rgb="FFCC99FF"/>
      <color rgb="FFCCCCFF"/>
      <color rgb="FFFF66CC"/>
      <color rgb="FFFFCCFF"/>
      <color rgb="FFD60093"/>
      <color rgb="FFFF9999"/>
      <color rgb="FFFF6600"/>
      <color rgb="FFFCD904"/>
      <color rgb="FF0099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mnas2/UEEAP/Users/MRUIZV/Documents/Pto%202021%20-%20Inform&#225;tica/PRESUPUESTO/PAA%202021%2017082020%20Modificado%20a%20Cifra%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ctura"/>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Gonzalez Martinez, Maria del Carmen" id="{63D129F3-A642-4B83-8323-3CB1DEF2CE09}" userId="S::maria.gonzalez@ipejal.gob.mx::74546a51-2f11-43ef-b13b-107e6da1ef1d"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20" dT="2021-06-09T18:04:25.48" personId="{63D129F3-A642-4B83-8323-3CB1DEF2CE09}" id="{6FCC9CD6-FC80-4DED-9070-282ABC732E5B}">
    <text>Ya se cuenta con el oficio de petición, se encuentra afinando detalles la DGSM</text>
  </threadedComment>
  <threadedComment ref="R33" dT="2021-06-09T17:36:39.79" personId="{63D129F3-A642-4B83-8323-3CB1DEF2CE09}" id="{665B7DFC-4837-4AB5-A0C9-06A09F17C8D7}">
    <text>No se ha recibido oficio de petición</text>
  </threadedComment>
  <threadedComment ref="R34" dT="2021-06-09T17:37:03.42" personId="{63D129F3-A642-4B83-8323-3CB1DEF2CE09}" id="{0F2B882C-59C5-40A7-806E-3C820D230DA4}">
    <text>No se ha recibido Oficio de Petición</text>
  </threadedComment>
  <threadedComment ref="R44" dT="2021-06-09T17:50:23.00" personId="{63D129F3-A642-4B83-8323-3CB1DEF2CE09}" id="{2AAE5677-F49B-4E35-A025-37D5743C2E76}">
    <text>Bases IPEJAL-DGA-CA-LPL-020/2021, en espera de que DGSM complete investigación de mercado, solo cuenta con 2 cotizaciones ya que solo 2 proveedores cuentan con el servicio.</text>
  </threadedComment>
  <threadedComment ref="U45" dT="2021-06-16T15:24:00.17" personId="{63D129F3-A642-4B83-8323-3CB1DEF2CE09}" id="{405B9CE4-54FA-4193-ACAD-D078011404B1}">
    <text>Monto Mínimo, monto global máximo de ambas partidas $385,688,500.00</text>
  </threadedComment>
  <threadedComment ref="U48" dT="2021-06-16T15:24:00.17" personId="{63D129F3-A642-4B83-8323-3CB1DEF2CE09}" id="{028815B3-E15A-4D76-A5BE-D7B3B1D1E23B}">
    <text>Monto Mínimo, monto global máximo de ambas partidas $461,261,500.00</text>
  </threadedComment>
  <threadedComment ref="U50" dT="2021-06-16T15:32:17.10" personId="{63D129F3-A642-4B83-8323-3CB1DEF2CE09}" id="{49CF919E-711D-4935-9DFE-ED33C7CCC46E}">
    <text>Monto máximo $461,261,500.00</text>
  </threadedComment>
  <threadedComment ref="R63" dT="2021-06-09T17:53:52.55" personId="{63D129F3-A642-4B83-8323-3CB1DEF2CE09}" id="{6FC98927-FE3C-4594-98D1-59C20B9C8991}">
    <text>Aun no se cuenta con oficio de petición</text>
  </threadedComment>
  <threadedComment ref="R68" dT="2021-06-09T17:55:30.09" personId="{63D129F3-A642-4B83-8323-3CB1DEF2CE09}" id="{C5905B7C-F83B-4834-AC70-5B9E7E22D245}">
    <text>No se cuenta con oficio de petición</text>
  </threadedComment>
  <threadedComment ref="R70" dT="2021-06-09T19:31:24.62" personId="{63D129F3-A642-4B83-8323-3CB1DEF2CE09}" id="{620B682B-5691-45AB-BE82-F6804B62D312}">
    <text>No se cuenta con oficio de petición</text>
  </threadedComment>
  <threadedComment ref="R71" dT="2021-06-09T17:56:40.89" personId="{63D129F3-A642-4B83-8323-3CB1DEF2CE09}" id="{D11E7547-B6A7-4DCC-A58D-2C23C6799AE0}">
    <text>Bases IPEJAL-DGA-CA-LPL-019/2021, se enviarán a sin concurrencia ya que por el periodo que resta, el monto solicitado será menor.</text>
  </threadedComment>
  <threadedComment ref="R73" dT="2021-06-09T17:57:39.61" personId="{63D129F3-A642-4B83-8323-3CB1DEF2CE09}" id="{EEFEE5ED-765E-4D44-B625-097CD843E22F}">
    <text>Se cambia proceso para servicio de suministro de domos en el CADIP, Elaboración del fallo (tentativo 04/06/2021)</text>
  </threadedComment>
  <threadedComment ref="R82" dT="2021-06-09T17:59:26.76" personId="{63D129F3-A642-4B83-8323-3CB1DEF2CE09}" id="{A54A2180-80D9-42AC-9D98-C6CDB29A82C4}">
    <text>Bases en elaboración (se emitieron recomendaciones ala DGPV, falta oficio de petición de la Dirección Geenral de Prestaciones CADIP</text>
  </threadedComment>
  <threadedComment ref="R83" dT="2021-06-09T18:00:40.64" personId="{63D129F3-A642-4B83-8323-3CB1DEF2CE09}" id="{0AF42688-DE18-4609-A09B-39CC8D6575A0}">
    <text>Bases en elaboración (se emitieron recomendaciones ala DGPV, falta oficio de petición de la Dirección Geenral de Prestaciones CADIP</text>
  </threadedComment>
  <threadedComment ref="R84" dT="2021-06-09T18:01:28.87" personId="{63D129F3-A642-4B83-8323-3CB1DEF2CE09}" id="{70AED2B9-27A4-4978-B548-F805BAE44627}">
    <text>Bases en elaboración (se emitieron recomendaciones ala DGPV, falta oficio de petición de la Dirección Geenral de Prestaciones CADIP</text>
  </threadedComment>
  <threadedComment ref="R85" dT="2021-06-09T18:05:51.52" personId="{63D129F3-A642-4B83-8323-3CB1DEF2CE09}" id="{7BB060AB-03B4-46B8-BE4A-AABDDDC1A916}">
    <text>Bases en elaboración (se emitieron recomendaciones ala DGPV, falta oficio de petición de la Dirección Geenral de Prestaciones CADIP</text>
  </threadedComment>
  <threadedComment ref="R86" dT="2021-06-09T18:06:27.35" personId="{63D129F3-A642-4B83-8323-3CB1DEF2CE09}" id="{FC7BAB90-497F-4413-A3AC-B09D085BEB8C}">
    <text>No se cuenta con oficio de petición</text>
  </threadedComment>
  <threadedComment ref="R87" dT="2021-06-09T18:10:54.17" personId="{63D129F3-A642-4B83-8323-3CB1DEF2CE09}" id="{3574A555-D806-456F-88C2-CA250A7BDE3B}">
    <text>Bases en elaboración (se emitieron recomendaciones ala DGPV, falta oficio de petición de la Dirección Geenral de Prestaciones CADIP</text>
  </threadedComment>
  <threadedComment ref="R88" dT="2021-06-09T18:15:32.80" personId="{63D129F3-A642-4B83-8323-3CB1DEF2CE09}" id="{503DA411-C6D3-43EC-91DD-3E8F0AD99BE0}">
    <text>Posible gasto a comprobar</text>
  </threadedComment>
  <threadedComment ref="R89" dT="2021-06-09T18:17:34.76" personId="{63D129F3-A642-4B83-8323-3CB1DEF2CE09}" id="{A1F95639-F68D-49CC-BAAC-8D71B9BDC139}">
    <text>Pendiente consolidación de áreas, se cuenta con las bases de DGPV IPEJAL-DGA-CA-LPL-013/2021</text>
  </threadedComment>
  <threadedComment ref="R90" dT="2021-06-09T18:17:57.84" personId="{63D129F3-A642-4B83-8323-3CB1DEF2CE09}" id="{D97E8446-C0D5-41B9-A16F-49DCFEF0FD49}">
    <text>No se cuenta con oficio de petición</text>
  </threadedComment>
  <threadedComment ref="R91" dT="2021-06-09T18:18:39.12" personId="{63D129F3-A642-4B83-8323-3CB1DEF2CE09}" id="{E6133905-B294-4D42-9D7D-459E6D25402E}">
    <text>Bases en elaboración</text>
  </threadedComment>
  <threadedComment ref="R92" dT="2021-06-09T18:19:24.22" personId="{63D129F3-A642-4B83-8323-3CB1DEF2CE09}" id="{6927A223-85E2-423F-88CB-BEC477879B33}">
    <text>Bases en elaboración</text>
  </threadedComment>
  <threadedComment ref="R93" dT="2021-06-09T18:20:18.36" personId="{63D129F3-A642-4B83-8323-3CB1DEF2CE09}" id="{B5DE638F-7318-4B63-A408-4B73D587C734}">
    <text>No se cuenta con oficio de petición</text>
  </threadedComment>
  <threadedComment ref="R94" dT="2021-06-09T18:21:20.68" personId="{63D129F3-A642-4B83-8323-3CB1DEF2CE09}" id="{65ECA24E-B368-4D84-9C5E-37CD9B2BAA6C}">
    <text>No se cuenta con oficio de petición</text>
  </threadedComment>
  <threadedComment ref="R95" dT="2021-06-09T18:22:33.63" personId="{63D129F3-A642-4B83-8323-3CB1DEF2CE09}" id="{658F4BC7-4C99-4D75-8BDA-36868378C0AD}">
    <text>Bases en elaboración (se emitieron recomendaciones ala DGPV, falta oficio de petición de la Dirección Geenral de Prestaciones CADIP</text>
  </threadedComment>
  <threadedComment ref="R96" dT="2021-06-09T18:24:17.28" personId="{63D129F3-A642-4B83-8323-3CB1DEF2CE09}" id="{EB19B2CE-E9CF-4285-98A1-1CC90A19934A}">
    <text>Posible gasto a comprobar</text>
  </threadedComment>
  <threadedComment ref="R98" dT="2021-06-09T18:26:11.49" personId="{63D129F3-A642-4B83-8323-3CB1DEF2CE09}" id="{D49DE51E-3C7D-4E45-ACF8-D204F42E75E1}">
    <text>Licitación desierta, pendiente nueva convocatoria</text>
  </threadedComment>
  <threadedComment ref="R99" dT="2021-06-09T18:28:29.14" personId="{63D129F3-A642-4B83-8323-3CB1DEF2CE09}" id="{97CE1E4C-8932-4CFC-A91C-317CCC875DA9}">
    <text>Se pretende aprobar fallo (adjudicado) IPEJAL-DGA-CA-LPL-015/2021 al 03 de junio de 2021</text>
  </threadedComment>
  <threadedComment ref="R100" dT="2021-06-09T18:29:15.95" personId="{63D129F3-A642-4B83-8323-3CB1DEF2CE09}" id="{8A9C37F9-9638-4B02-8F1D-8B65D4C6C1FA}">
    <text>No se cuenta con oficio de petición</text>
  </threadedComment>
  <threadedComment ref="R101" dT="2021-06-09T18:29:39.70" personId="{63D129F3-A642-4B83-8323-3CB1DEF2CE09}" id="{CB309C12-D01B-42E7-9079-7756E011F227}">
    <text>Bases en elaboración</text>
  </threadedComment>
  <threadedComment ref="R102" dT="2021-06-09T18:31:23.03" personId="{63D129F3-A642-4B83-8323-3CB1DEF2CE09}" id="{B51914EF-7922-49C9-A112-95770A7DF5EE}">
    <text>Bases en elaboración, se emitieron recomendaciones, monto solicitado en proceso $34,000.00 Bases en malacate en revisión del D.A. 18/05/2021</text>
  </threadedComment>
  <threadedComment ref="R103" dT="2021-06-09T18:32:21.71" personId="{63D129F3-A642-4B83-8323-3CB1DEF2CE09}" id="{35BCCA39-310C-470E-8A54-B0858D8AD33A}">
    <text>No se cuenta con oficio de petición</text>
  </threadedComment>
  <threadedComment ref="R104" dT="2021-06-09T18:34:19.24" personId="{63D129F3-A642-4B83-8323-3CB1DEF2CE09}" id="{C48868BB-F0AA-4658-98B2-FDF3061627F8}">
    <text>Bases en elaboración</text>
  </threadedComment>
  <threadedComment ref="R105" dT="2021-06-09T18:35:57.09" personId="{63D129F3-A642-4B83-8323-3CB1DEF2CE09}" id="{26B8952F-A10F-4789-AAEC-19502C74F7D3}">
    <text>Bases en elaboración (se emitieron recomendaciones ala DGPV, falta oficio de petición de la Dirección Geenral de Prestaciones CADIP</text>
  </threadedComment>
  <threadedComment ref="R107" dT="2021-06-09T19:05:14.83" personId="{63D129F3-A642-4B83-8323-3CB1DEF2CE09}" id="{3A51967F-7D36-4923-B24C-B45734E48B03}">
    <text>No se cuenta con oficio de petición</text>
  </threadedComment>
  <threadedComment ref="R108" dT="2021-06-09T19:06:22.38" personId="{63D129F3-A642-4B83-8323-3CB1DEF2CE09}" id="{2F3E41D9-BCDB-402B-B9B2-327670A1DB56}">
    <text>Bases IPEJAL-DGA-CA-LPL-019/2021, se enviaran a sin concurrencia por el periodo que resta, el monto requerido es menor.</text>
  </threadedComment>
  <threadedComment ref="R109" dT="2021-06-09T19:07:37.72" personId="{63D129F3-A642-4B83-8323-3CB1DEF2CE09}" id="{32FBCA87-1756-42BE-84CC-9E728FD035BE}">
    <text>No se cuenta con oficio de petición. Solicitar a DGF los tiempos que prevee la Ley</text>
  </threadedComment>
  <threadedComment ref="R110" dT="2021-06-09T19:09:20.38" personId="{63D129F3-A642-4B83-8323-3CB1DEF2CE09}" id="{60E1D186-C172-4786-B869-29D7A67819CA}">
    <text>Se trasladó el presupuesto para finalizar el pago del contrato que se desprende de la IPEJAL-DGA-UCC-LPN-010/20</text>
  </threadedComment>
  <threadedComment ref="R112" dT="2021-06-09T19:12:40.14" personId="{63D129F3-A642-4B83-8323-3CB1DEF2CE09}" id="{51E96170-7FBB-45E4-86C0-041E77F8CE26}">
    <text>Dictamen y Fallo en elaboración, se aperturaron propuestas el 08/06/2021</text>
  </threadedComment>
  <threadedComment ref="R113" dT="2021-06-09T19:13:29.90" personId="{63D129F3-A642-4B83-8323-3CB1DEF2CE09}" id="{594E8357-8703-4BAC-9554-568A91CCF5A1}">
    <text>No se cuenta con oficio de Petición</text>
  </threadedComment>
  <threadedComment ref="R114" dT="2021-06-09T19:14:40.19" personId="{63D129F3-A642-4B83-8323-3CB1DEF2CE09}" id="{C68AA0B2-8829-4CBF-B2D6-561A21C4CA97}">
    <text>Bases en elaboración, se llevará acabo unicamente la compra de Gel antibacterial</text>
  </threadedComment>
  <threadedComment ref="R115" dT="2021-06-09T19:14:40.19" personId="{63D129F3-A642-4B83-8323-3CB1DEF2CE09}" id="{6191CD1F-16DD-45EB-8FA0-E34CCD558941}">
    <text>Bases en elaboración, se llevará acabo unicamente la compra de Gel antibacterial</text>
  </threadedComment>
  <threadedComment ref="R116" dT="2021-06-09T19:27:56.35" personId="{63D129F3-A642-4B83-8323-3CB1DEF2CE09}" id="{F1DB353D-31B2-46CF-8FA2-4A035EC815B6}">
    <text>No se cuenta con oficio de petición</text>
  </threadedComment>
  <threadedComment ref="R118" dT="2021-06-09T19:28:41.26" personId="{63D129F3-A642-4B83-8323-3CB1DEF2CE09}" id="{B2AD6C7E-98E0-4E44-BAF3-486FBCC7EE46}">
    <text>Bases en proceso de elaboración 03/06/2021</text>
  </threadedComment>
  <threadedComment ref="R121" dT="2021-06-09T19:25:15.36" personId="{63D129F3-A642-4B83-8323-3CB1DEF2CE09}" id="{C5EB38AD-FD0A-4D23-850E-A4AD64EB4692}">
    <text>Bases en elaboración, se cuenta con oficio de petición de la dirección general de promoción y vivienda y la dirección general de servicios médicos.</text>
  </threadedComment>
  <threadedComment ref="R123" dT="2021-06-09T19:30:36.05" personId="{63D129F3-A642-4B83-8323-3CB1DEF2CE09}" id="{FA0A4129-3056-426A-9747-943B4B253B1A}">
    <text>En 2020 no se llevó a cabo la compra, se envió oficio a las direcciones de IPEJAL solicitando sus peticiones, solo se cuenta con oficio de DGPV</text>
  </threadedComment>
  <threadedComment ref="R124" dT="2021-06-09T19:31:24.62" personId="{63D129F3-A642-4B83-8323-3CB1DEF2CE09}" id="{D38D0224-61C4-422C-B97E-3C0EBD411578}">
    <text>No se cuenta con oficio de petición</text>
  </threadedComment>
  <threadedComment ref="R126" dT="2021-06-09T19:32:27.37" personId="{63D129F3-A642-4B83-8323-3CB1DEF2CE09}" id="{E2BCA37D-C8CA-4D9C-A789-418B382588AE}">
    <text>Impresos de DGSM Y DRH, Dictamen y fallo en elaboración (tentativo 14-06-2021)</text>
  </threadedComment>
  <threadedComment ref="R130" dT="2021-06-09T19:39:00.96" personId="{63D129F3-A642-4B83-8323-3CB1DEF2CE09}" id="{226CDDE4-F871-4B12-A6AA-E2ACD467C40D}">
    <text>Se llevará a cabo por un monto de $690,000.00, Bases en revisión de D.Adq</text>
  </threadedComment>
  <threadedComment ref="R131" dT="2021-06-09T19:40:11.15" personId="{63D129F3-A642-4B83-8323-3CB1DEF2CE09}" id="{32D254AC-3C61-4028-B7A7-D450A86FF0EB}">
    <text>No se cuenta con oficio de petición</text>
  </threadedComment>
  <threadedComment ref="R135" dT="2021-06-09T19:41:06.82" personId="{63D129F3-A642-4B83-8323-3CB1DEF2CE09}" id="{3F07260F-08B7-4706-9CAA-E1E33DFAFE50}">
    <text>Bases en elaboración (se emitieron recomendaciones por parte del OIC al oficio de petición del área requiriente)</text>
  </threadedComment>
  <threadedComment ref="R138" dT="2021-06-09T19:42:31.00" personId="{63D129F3-A642-4B83-8323-3CB1DEF2CE09}" id="{2671B4F1-945B-4E59-AAE4-FDBCACDB1C1F}">
    <text>Se cambia proceso para servicio del suministro de domos en el CADIP (Fallo 04/06/2021)</text>
  </threadedComment>
  <threadedComment ref="R141" dT="2021-06-09T19:44:45.38" personId="{63D129F3-A642-4B83-8323-3CB1DEF2CE09}" id="{350C5D7B-2085-4185-B64A-96017D62113C}">
    <text>No se solicitó</text>
  </threadedComment>
  <threadedComment ref="R142" dT="2021-06-09T19:45:41.50" personId="{63D129F3-A642-4B83-8323-3CB1DEF2CE09}" id="{36574133-9BE7-4157-8D16-A2D1C356019F}">
    <text>No se cuenta con oficio de petición</text>
  </threadedComment>
  <threadedComment ref="R144" dT="2021-06-09T19:46:38.61" personId="{63D129F3-A642-4B83-8323-3CB1DEF2CE09}" id="{2F8D6A3C-F18C-4A15-9AE2-333DA17140F7}">
    <text>No se cuenta con oficio de petición</text>
  </threadedComment>
  <threadedComment ref="R146" dT="2021-06-09T19:47:16.44" personId="{63D129F3-A642-4B83-8323-3CB1DEF2CE09}" id="{DD1718DF-3E37-4C78-80B9-7888ECEAC41B}">
    <text>No se cuenta con oficio de petción</text>
  </threadedComment>
  <threadedComment ref="R147" dT="2021-06-09T19:47:16.44" personId="{63D129F3-A642-4B83-8323-3CB1DEF2CE09}" id="{BA7900CC-DFF6-4E8A-9918-5E63251D1C92}">
    <text>No se cuenta con oficio de petción</text>
  </threadedComment>
  <threadedComment ref="R148" dT="2021-06-09T19:47:33.11" personId="{63D129F3-A642-4B83-8323-3CB1DEF2CE09}" id="{5886986B-4AE0-4EC4-B4C0-C914BF919CB3}">
    <text>No se cuenta con oficio de petción</text>
  </threadedComment>
  <threadedComment ref="R150" dT="2021-06-09T18:33:26.68" personId="{63D129F3-A642-4B83-8323-3CB1DEF2CE09}" id="{CAC99AC6-6E99-4473-9DB4-409189CEC3E1}">
    <text>No se cuenta con oficio de petición</text>
  </threadedComment>
  <threadedComment ref="R153" dT="2021-06-09T19:48:24.83" personId="{63D129F3-A642-4B83-8323-3CB1DEF2CE09}" id="{79440B63-F178-4CAD-9124-0B330A9ECB4D}">
    <text>Bases IPEJAL-DGA-CA-LPL-023/2021, Para publicar</text>
  </threadedComment>
  <threadedComment ref="R154" dT="2021-06-09T19:48:43.46" personId="{63D129F3-A642-4B83-8323-3CB1DEF2CE09}" id="{6A7ADB39-D1A7-4F19-B75D-AAF8FBAAA44C}">
    <text>No se cuenta con oficio de petción</text>
  </threadedComment>
  <threadedComment ref="R155" dT="2021-06-09T19:49:01.51" personId="{63D129F3-A642-4B83-8323-3CB1DEF2CE09}" id="{160C50EB-BA0C-49E3-993E-7358A19A42F7}">
    <text>No se cuenta con oficio de petción</text>
  </threadedComment>
  <threadedComment ref="R156" dT="2021-06-09T19:49:54.09" personId="{63D129F3-A642-4B83-8323-3CB1DEF2CE09}" id="{B92FB6DA-1CCA-4C19-AC9D-9CB37B538686}">
    <text>No se cuenta con oficio de petición</text>
  </threadedComment>
  <threadedComment ref="R157" dT="2021-06-09T19:50:07.05" personId="{63D129F3-A642-4B83-8323-3CB1DEF2CE09}" id="{F0A118F4-C662-43B1-99B1-7B146C39384B}">
    <text>No se cuenta con oficio de petición</text>
  </threadedComment>
  <threadedComment ref="R167" dT="2021-06-09T19:50:29.73" personId="{63D129F3-A642-4B83-8323-3CB1DEF2CE09}" id="{6DC4041A-FB61-4334-88A1-7CB2615A7F50}">
    <text>Por comprobación del Gasto</text>
  </threadedComment>
  <threadedComment ref="R169" dT="2021-06-09T19:50:56.96" personId="{63D129F3-A642-4B83-8323-3CB1DEF2CE09}" id="{2CA13ED2-612C-4DBF-98AB-D2660CFD30FD}">
    <text>No se cuenta con oficio de petición</text>
  </threadedComment>
  <threadedComment ref="R170" dT="2021-06-09T19:51:13.23" personId="{63D129F3-A642-4B83-8323-3CB1DEF2CE09}" id="{6F396212-3647-4A7D-B259-BCB76337FB0D}">
    <text>No se cuenta con oficio de petición</text>
  </threadedComment>
  <threadedComment ref="R171" dT="2021-06-09T19:51:50.81" personId="{63D129F3-A642-4B83-8323-3CB1DEF2CE09}" id="{B10DEF08-DC38-4F47-991C-BDD4F9857772}">
    <text>Para aprobación del Comite, sin embargo el expediente se encuentra incompleto</text>
  </threadedComment>
  <threadedComment ref="R173" dT="2021-06-09T19:52:07.59" personId="{63D129F3-A642-4B83-8323-3CB1DEF2CE09}" id="{69D5C1F1-B41E-46B2-8EE1-667EBCFF2BC7}">
    <text>Por gasto a comprobar</text>
  </threadedComment>
  <threadedComment ref="R174" dT="2021-06-09T19:52:31.23" personId="{63D129F3-A642-4B83-8323-3CB1DEF2CE09}" id="{DD83BBE6-BA09-41B3-BAC1-2CE3E0DE7198}">
    <text>No se cuenta con oficio de petición</text>
  </threadedComment>
  <threadedComment ref="R175" dT="2021-06-09T20:26:21.42" personId="{63D129F3-A642-4B83-8323-3CB1DEF2CE09}" id="{5B6FAE37-CBBA-49EF-9CFC-D570A8E963A8}">
    <text>No se cuenta con oficio de petición</text>
  </threadedComment>
  <threadedComment ref="R177" dT="2021-06-09T19:53:49.63" personId="{63D129F3-A642-4B83-8323-3CB1DEF2CE09}" id="{30C9DBEA-0FEE-424C-9908-24432F8D3195}">
    <text>Fallo y dictamen en elaboración (tentativo 10/06/2021)</text>
  </threadedComment>
  <threadedComment ref="R178" dT="2021-06-09T19:56:42.19" personId="{63D129F3-A642-4B83-8323-3CB1DEF2CE09}" id="{A7B0AE0B-2B2E-4C35-9719-943C765B136D}">
    <text>Se solicitó 2020 con LPCC, el presupuesto restante es para el último pago</text>
  </threadedComment>
  <threadedComment ref="R179" dT="2021-06-09T19:57:10.21" personId="{63D129F3-A642-4B83-8323-3CB1DEF2CE09}" id="{7804713B-51D3-45CE-A9F0-776B3AE1861F}">
    <text>En proceso de aprobación</text>
  </threadedComment>
  <threadedComment ref="R185" dT="2021-06-09T20:11:05.83" personId="{63D129F3-A642-4B83-8323-3CB1DEF2CE09}" id="{07AA6013-C45F-49B9-88F0-5A18F09E401F}">
    <text>Se ha sometido a aprobación del comité, sin embargo, se tiene la disyuntiva en relación a la aprobación por AD</text>
  </threadedComment>
  <threadedComment ref="R186" dT="2021-06-09T20:11:45.42" personId="{63D129F3-A642-4B83-8323-3CB1DEF2CE09}" id="{AFD1F341-F967-4083-BB3A-32A57D1AAB88}">
    <text>Se elaboró un convenio modificatorio de ampliación de vigencia al 31/08/2021</text>
  </threadedComment>
  <threadedComment ref="R190" dT="2021-06-09T20:12:08.81" personId="{63D129F3-A642-4B83-8323-3CB1DEF2CE09}" id="{FB809B64-E75A-44A1-AAD2-CF8093AE764B}">
    <text>No se cuenta con oficio de petición</text>
  </threadedComment>
  <threadedComment ref="R191" dT="2021-06-09T20:12:23.72" personId="{63D129F3-A642-4B83-8323-3CB1DEF2CE09}" id="{7A4E4998-BC68-4369-9099-23C235E54548}">
    <text>No se cuenta con oficio de petición</text>
  </threadedComment>
  <threadedComment ref="R193" dT="2021-06-09T20:12:43.03" personId="{63D129F3-A642-4B83-8323-3CB1DEF2CE09}" id="{EE5D5F26-E040-4808-BAAA-C5CD2F896338}">
    <text>No se aprobó en 2020</text>
  </threadedComment>
  <threadedComment ref="R194" dT="2021-06-09T20:13:17.99" personId="{63D129F3-A642-4B83-8323-3CB1DEF2CE09}" id="{E6A89895-FF43-483E-8288-8D70034FE148}">
    <text>Dictamen y Fallo en elaboración (tentativo 07/06/2021</text>
  </threadedComment>
  <threadedComment ref="R194" dT="2021-06-16T17:33:28.34" personId="{63D129F3-A642-4B83-8323-3CB1DEF2CE09}" id="{6B6524ED-1BD1-4339-97EF-1A8213732037}" parentId="{E6A89895-FF43-483E-8288-8D70034FE148}">
    <text>En elaboración de contrato</text>
  </threadedComment>
  <threadedComment ref="R196" dT="2021-06-09T19:01:59.60" personId="{63D129F3-A642-4B83-8323-3CB1DEF2CE09}" id="{E66F908E-798E-43E0-ADF2-A0011C0258A3}">
    <text>Apertura 08/06/2021 - Dictamen y Fallo en elaboración.</text>
  </threadedComment>
  <threadedComment ref="R197" dT="2021-06-09T19:01:59.60" personId="{63D129F3-A642-4B83-8323-3CB1DEF2CE09}" id="{AD8FF1B4-035E-4B34-8D1B-B373A559E22A}">
    <text>Apertura 08/06/2021 - Dictamen y Fallo en elaboración.</text>
  </threadedComment>
  <threadedComment ref="R198" dT="2021-06-09T20:14:12.69" personId="{63D129F3-A642-4B83-8323-3CB1DEF2CE09}" id="{768B7618-68FA-447F-B0F6-BF33772CE96D}">
    <text>Se publicó segunda vuelta 02/06/2021</text>
  </threadedComment>
  <threadedComment ref="R199" dT="2021-06-09T20:14:45.23" personId="{63D129F3-A642-4B83-8323-3CB1DEF2CE09}" id="{3E7BFC1B-5468-458F-B11D-079B33462FC5}">
    <text>No se cuenta con oficio de petición</text>
  </threadedComment>
  <threadedComment ref="R200" dT="2021-06-09T20:14:58.96" personId="{63D129F3-A642-4B83-8323-3CB1DEF2CE09}" id="{CD3025F2-C804-48EF-9CAB-A2C290C41041}">
    <text>Por gasto a comprobar</text>
  </threadedComment>
  <threadedComment ref="R202" dT="2021-06-09T20:17:13.96" personId="{63D129F3-A642-4B83-8323-3CB1DEF2CE09}" id="{4B867BD9-02FA-48BA-BB6B-E75882093C6A}">
    <text>Por gasto a comprobar</text>
  </threadedComment>
  <threadedComment ref="R203" dT="2021-06-09T20:17:52.66" personId="{63D129F3-A642-4B83-8323-3CB1DEF2CE09}" id="{099CD455-4CE7-4A8D-BEA7-4A5D6212E9D4}">
    <text>No se cuenta con oficio de petición</text>
  </threadedComment>
  <threadedComment ref="R205" dT="2021-06-09T20:18:50.84" personId="{63D129F3-A642-4B83-8323-3CB1DEF2CE09}" id="{78508BF5-A79E-41D7-B4D9-F7E5010E35BD}">
    <text>En consulta si va a segunda vuelta o primera vuelta con anexo aportación 5 al millar</text>
  </threadedComment>
  <threadedComment ref="R207" dT="2021-06-09T20:19:47.06" personId="{63D129F3-A642-4B83-8323-3CB1DEF2CE09}" id="{1C62C03D-9447-431C-83C4-837BF567B199}">
    <text>No se cuenta con oficio de petición</text>
  </threadedComment>
  <threadedComment ref="R208" dT="2021-06-09T20:20:19.22" personId="{63D129F3-A642-4B83-8323-3CB1DEF2CE09}" id="{2C12053B-1467-45D0-84E2-54E6C9DA8631}">
    <text>Sin oficio de petición</text>
  </threadedComment>
  <threadedComment ref="R209" dT="2021-06-09T20:20:35.82" personId="{63D129F3-A642-4B83-8323-3CB1DEF2CE09}" id="{37548858-72C8-4467-8C86-F93D79BFF05D}">
    <text>No se cuenta con oficio de petición</text>
  </threadedComment>
  <threadedComment ref="R210" dT="2021-06-09T20:21:41.28" personId="{63D129F3-A642-4B83-8323-3CB1DEF2CE09}" id="{954C2C4C-3874-4B74-85EA-BA5934AD3EE1}">
    <text>No se cuenta con oficio de solicitud</text>
  </threadedComment>
  <threadedComment ref="R211" dT="2021-06-09T20:22:26.62" personId="{63D129F3-A642-4B83-8323-3CB1DEF2CE09}" id="{830D0970-9343-4C1F-9495-6743EAD479D1}">
    <text>En consulta si va a segunda vuelta o primera vuelta con anexo aportación de 5 al millar</text>
  </threadedComment>
  <threadedComment ref="R213" dT="2021-06-09T20:23:50.29" personId="{63D129F3-A642-4B83-8323-3CB1DEF2CE09}" id="{AF2356FC-97AF-41D8-B1DB-46A1B6EEDDA0}">
    <text>No se cuenta con oficio de petición</text>
  </threadedComment>
  <threadedComment ref="R214" dT="2021-06-09T20:24:36.15" personId="{63D129F3-A642-4B83-8323-3CB1DEF2CE09}" id="{CEB5917A-D93A-41FE-BDD6-6C6FFEE67C06}">
    <text>No se cuenta con oficio de petición</text>
  </threadedComment>
  <threadedComment ref="R215" dT="2021-06-09T20:26:21.42" personId="{63D129F3-A642-4B83-8323-3CB1DEF2CE09}" id="{6FAC5929-6A97-418F-A47F-0CC7D7491D7F}">
    <text>No se cuenta con oficio de petición</text>
  </threadedComment>
  <threadedComment ref="R216" dT="2021-06-09T20:25:41.75" personId="{63D129F3-A642-4B83-8323-3CB1DEF2CE09}" id="{133B58A4-5F54-479F-A506-AF1A8E0DB8D8}">
    <text>No se cuenta con oficio de petición</text>
  </threadedComment>
</ThreadedComments>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Desktop/Downloads/3.-%20Estructura%20PAA%202022/DGF/2.2%20Descripci&#243;n%20de%20los%20bienes%20o%20servicio%20-%2004%20Anexo%203%20Estu%20Act%203351.docx" TargetMode="External"/><Relationship Id="rId7" Type="http://schemas.openxmlformats.org/officeDocument/2006/relationships/printerSettings" Target="../printerSettings/printerSettings1.bin"/><Relationship Id="rId2" Type="http://schemas.openxmlformats.org/officeDocument/2006/relationships/hyperlink" Target="../../../../../../Desktop/Downloads/3.-%20Estructura%20PAA%202022/DGF/2.2.-%20Descripci&#243;n%20de%20los%20bienes%20-%2003%20Anexo%202%20Auditorias%203311.docx" TargetMode="External"/><Relationship Id="rId1" Type="http://schemas.openxmlformats.org/officeDocument/2006/relationships/hyperlink" Target="../../../../../../Desktop/Downloads/3.-%20Estructura%20PAA%202022/DGF/2.2.-%20Descripci&#243;n%20de%20los%20bienes%20-%2002%20Anexo%201%20Mensajeria%203181.docx" TargetMode="External"/><Relationship Id="rId6" Type="http://schemas.openxmlformats.org/officeDocument/2006/relationships/hyperlink" Target="../../../../../../Desktop/Downloads/3.-%20Estructura%20PAA%202022/DGF/2.4.-%20Cuadro%20Comparativo%20Investigaci&#243;n%20de%20Mercado%20-%2007%20Est%20Act%20%203351.xlsx" TargetMode="External"/><Relationship Id="rId11" Type="http://schemas.microsoft.com/office/2017/10/relationships/threadedComment" Target="../threadedComments/threadedComment1.xml"/><Relationship Id="rId5" Type="http://schemas.openxmlformats.org/officeDocument/2006/relationships/hyperlink" Target="../../../../../../Desktop/Downloads/3.-%20Estructura%20PAA%202022/DGF/2.4.-%20Cuadro%20Comparativo%20Investigaci&#243;n%20de%20Mercado%20-%20%2006%20Auditorias%20%203311.xlsx" TargetMode="External"/><Relationship Id="rId10" Type="http://schemas.openxmlformats.org/officeDocument/2006/relationships/comments" Target="../comments1.xml"/><Relationship Id="rId4" Type="http://schemas.openxmlformats.org/officeDocument/2006/relationships/hyperlink" Target="../../../../../../Desktop/Downloads/3.-%20Estructura%20PAA%202022/DGF/2.4.-%20Cuadro%20Comparativo%20Investigaci&#243;n%20de%20Mercado%202022%20-%2005%20Mensajeria%203181.xlsx" TargetMode="External"/><Relationship Id="rId9"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278"/>
  <sheetViews>
    <sheetView tabSelected="1" topLeftCell="A19" zoomScale="60" zoomScaleNormal="60" zoomScaleSheetLayoutView="20" zoomScalePageLayoutView="46" workbookViewId="0">
      <pane xSplit="10" ySplit="1" topLeftCell="K55" activePane="bottomRight" state="frozen"/>
      <selection activeCell="A19" sqref="A19"/>
      <selection pane="topRight" activeCell="K19" sqref="K19"/>
      <selection pane="bottomLeft" activeCell="A20" sqref="A20"/>
      <selection pane="bottomRight" activeCell="E58" sqref="E58"/>
    </sheetView>
  </sheetViews>
  <sheetFormatPr baseColWidth="10" defaultColWidth="11.42578125" defaultRowHeight="18" x14ac:dyDescent="0.25"/>
  <cols>
    <col min="1" max="1" width="8.140625" style="83" customWidth="1"/>
    <col min="2" max="2" width="6" style="83" customWidth="1"/>
    <col min="3" max="3" width="6" style="83" hidden="1" customWidth="1"/>
    <col min="4" max="4" width="11.5703125" style="74" customWidth="1"/>
    <col min="5" max="5" width="21.140625" style="83" customWidth="1"/>
    <col min="6" max="6" width="12" style="83" customWidth="1"/>
    <col min="7" max="7" width="37.5703125" style="83" hidden="1" customWidth="1"/>
    <col min="8" max="8" width="82.7109375" style="315" hidden="1" customWidth="1"/>
    <col min="9" max="9" width="35.28515625" style="83" customWidth="1"/>
    <col min="10" max="10" width="6.85546875" style="83" customWidth="1"/>
    <col min="11" max="11" width="24.85546875" style="84" hidden="1" customWidth="1"/>
    <col min="12" max="12" width="32.5703125" style="84" hidden="1" customWidth="1"/>
    <col min="13" max="13" width="33.5703125" style="86" hidden="1" customWidth="1"/>
    <col min="14" max="15" width="24.28515625" style="84" hidden="1" customWidth="1"/>
    <col min="16" max="16" width="24.28515625" style="85" hidden="1" customWidth="1"/>
    <col min="17" max="17" width="28" style="86" hidden="1" customWidth="1"/>
    <col min="18" max="18" width="19" style="86" hidden="1" customWidth="1"/>
    <col min="19" max="19" width="17.28515625" style="87" hidden="1" customWidth="1"/>
    <col min="20" max="20" width="43.140625" style="87" hidden="1" customWidth="1"/>
    <col min="21" max="21" width="31.85546875" style="84" hidden="1" customWidth="1"/>
    <col min="22" max="22" width="50.7109375" style="239" hidden="1" customWidth="1"/>
    <col min="23" max="23" width="63.42578125" style="89" hidden="1" customWidth="1"/>
    <col min="24" max="24" width="19.140625" style="90" hidden="1" customWidth="1"/>
    <col min="25" max="25" width="33.5703125" style="393" customWidth="1"/>
    <col min="26" max="26" width="33.5703125" style="394" hidden="1" customWidth="1"/>
    <col min="27" max="27" width="31.85546875" style="394" hidden="1" customWidth="1"/>
    <col min="28" max="28" width="33.5703125" style="413" customWidth="1"/>
    <col min="29" max="29" width="22.5703125" style="86" hidden="1" customWidth="1"/>
    <col min="30" max="30" width="37.28515625" style="297" hidden="1" customWidth="1"/>
    <col min="31" max="31" width="17" style="91" hidden="1" customWidth="1"/>
    <col min="32" max="32" width="32.5703125" style="83" hidden="1" customWidth="1"/>
    <col min="33" max="33" width="15.5703125" style="87" customWidth="1"/>
    <col min="34" max="34" width="113.42578125" style="254" customWidth="1"/>
    <col min="35" max="35" width="25.85546875" style="87" customWidth="1"/>
    <col min="36" max="36" width="31.42578125" style="87" customWidth="1"/>
    <col min="37" max="37" width="19" style="87" customWidth="1"/>
    <col min="38" max="38" width="26.42578125" style="92" hidden="1" customWidth="1"/>
    <col min="39" max="39" width="18.85546875" style="87" hidden="1" customWidth="1"/>
    <col min="40" max="40" width="20" style="87" hidden="1" customWidth="1"/>
    <col min="41" max="41" width="18.7109375" style="87" hidden="1" customWidth="1"/>
    <col min="42" max="42" width="15.5703125" style="87" hidden="1" customWidth="1"/>
    <col min="43" max="46" width="19" style="93" hidden="1" customWidth="1"/>
    <col min="47" max="47" width="15.140625" style="87" hidden="1" customWidth="1"/>
    <col min="48" max="49" width="0" style="83" hidden="1" customWidth="1"/>
    <col min="50" max="16384" width="11.42578125" style="83"/>
  </cols>
  <sheetData>
    <row r="1" spans="4:22" ht="18" hidden="1" customHeight="1" x14ac:dyDescent="0.25">
      <c r="V1" s="88"/>
    </row>
    <row r="2" spans="4:22" ht="18" hidden="1" customHeight="1" x14ac:dyDescent="0.25">
      <c r="D2" s="552" t="s">
        <v>1</v>
      </c>
      <c r="E2" s="325" t="s">
        <v>258</v>
      </c>
      <c r="V2" s="88"/>
    </row>
    <row r="3" spans="4:22" ht="18" hidden="1" customHeight="1" x14ac:dyDescent="0.25">
      <c r="D3" s="552"/>
      <c r="E3" s="325" t="s">
        <v>656</v>
      </c>
      <c r="V3" s="88"/>
    </row>
    <row r="4" spans="4:22" ht="18" hidden="1" customHeight="1" x14ac:dyDescent="0.25">
      <c r="D4" s="552"/>
      <c r="E4" s="325" t="s">
        <v>657</v>
      </c>
      <c r="V4" s="88"/>
    </row>
    <row r="5" spans="4:22" ht="18" hidden="1" customHeight="1" x14ac:dyDescent="0.25">
      <c r="D5" s="552"/>
      <c r="E5" s="325" t="s">
        <v>658</v>
      </c>
      <c r="V5" s="88"/>
    </row>
    <row r="6" spans="4:22" ht="18" hidden="1" customHeight="1" x14ac:dyDescent="0.25">
      <c r="D6" s="75"/>
      <c r="E6" s="325" t="s">
        <v>958</v>
      </c>
      <c r="V6" s="88"/>
    </row>
    <row r="7" spans="4:22" ht="35.25" hidden="1" customHeight="1" x14ac:dyDescent="0.25">
      <c r="D7" s="76" t="s">
        <v>32</v>
      </c>
      <c r="E7" s="325" t="s">
        <v>804</v>
      </c>
      <c r="V7" s="88"/>
    </row>
    <row r="8" spans="4:22" ht="18" hidden="1" customHeight="1" x14ac:dyDescent="0.25">
      <c r="D8" s="561" t="s">
        <v>261</v>
      </c>
      <c r="E8" s="325" t="s">
        <v>316</v>
      </c>
      <c r="V8" s="88"/>
    </row>
    <row r="9" spans="4:22" ht="18" hidden="1" customHeight="1" x14ac:dyDescent="0.25">
      <c r="D9" s="561"/>
      <c r="E9" s="325" t="s">
        <v>262</v>
      </c>
      <c r="V9" s="88"/>
    </row>
    <row r="10" spans="4:22" ht="18" hidden="1" customHeight="1" x14ac:dyDescent="0.25">
      <c r="D10" s="561"/>
      <c r="E10" s="325" t="s">
        <v>263</v>
      </c>
      <c r="V10" s="88"/>
    </row>
    <row r="11" spans="4:22" ht="44.25" hidden="1" customHeight="1" x14ac:dyDescent="0.25">
      <c r="D11" s="77" t="s">
        <v>46</v>
      </c>
      <c r="E11" s="325" t="s">
        <v>259</v>
      </c>
      <c r="V11" s="88"/>
    </row>
    <row r="12" spans="4:22" ht="18" hidden="1" customHeight="1" x14ac:dyDescent="0.25">
      <c r="D12" s="553" t="s">
        <v>126</v>
      </c>
      <c r="E12" s="325" t="s">
        <v>260</v>
      </c>
      <c r="V12" s="88"/>
    </row>
    <row r="13" spans="4:22" ht="18" hidden="1" customHeight="1" x14ac:dyDescent="0.25">
      <c r="D13" s="553"/>
      <c r="E13" s="325" t="s">
        <v>659</v>
      </c>
      <c r="V13" s="88"/>
    </row>
    <row r="14" spans="4:22" ht="36" hidden="1" customHeight="1" x14ac:dyDescent="0.25">
      <c r="D14" s="78" t="s">
        <v>264</v>
      </c>
      <c r="E14" s="325" t="s">
        <v>660</v>
      </c>
      <c r="V14" s="88"/>
    </row>
    <row r="15" spans="4:22" ht="39.75" hidden="1" customHeight="1" x14ac:dyDescent="0.25">
      <c r="D15" s="79" t="s">
        <v>253</v>
      </c>
      <c r="E15" s="325" t="s">
        <v>267</v>
      </c>
      <c r="V15" s="88"/>
    </row>
    <row r="16" spans="4:22" ht="17.25" hidden="1" customHeight="1" x14ac:dyDescent="0.25">
      <c r="D16" s="80" t="s">
        <v>265</v>
      </c>
      <c r="E16" s="325" t="s">
        <v>662</v>
      </c>
      <c r="V16" s="88"/>
    </row>
    <row r="17" spans="1:47" ht="30.75" hidden="1" customHeight="1" x14ac:dyDescent="0.25">
      <c r="D17" s="81" t="s">
        <v>266</v>
      </c>
      <c r="E17" s="325" t="s">
        <v>661</v>
      </c>
      <c r="V17" s="88"/>
    </row>
    <row r="18" spans="1:47" ht="18" hidden="1" customHeight="1" x14ac:dyDescent="0.25">
      <c r="M18" s="556"/>
      <c r="N18" s="557"/>
      <c r="O18" s="557"/>
      <c r="P18" s="558"/>
      <c r="Q18" s="557"/>
      <c r="R18" s="557"/>
      <c r="S18" s="557"/>
      <c r="T18" s="557"/>
      <c r="U18" s="557"/>
      <c r="V18" s="557"/>
      <c r="W18" s="557"/>
      <c r="X18" s="559"/>
      <c r="Y18" s="395"/>
      <c r="Z18" s="396"/>
      <c r="AA18" s="396"/>
      <c r="AB18" s="414"/>
      <c r="AC18" s="246"/>
      <c r="AD18" s="527" t="s">
        <v>470</v>
      </c>
      <c r="AE18" s="527"/>
      <c r="AF18" s="527"/>
      <c r="AG18" s="527"/>
      <c r="AH18" s="527"/>
      <c r="AI18" s="527"/>
      <c r="AJ18" s="527"/>
      <c r="AK18" s="527"/>
      <c r="AL18" s="527"/>
      <c r="AM18" s="527"/>
      <c r="AN18" s="527"/>
      <c r="AO18" s="527"/>
      <c r="AP18" s="527"/>
      <c r="AQ18" s="527"/>
      <c r="AR18" s="527"/>
      <c r="AS18" s="527"/>
      <c r="AT18" s="527"/>
      <c r="AU18" s="527"/>
    </row>
    <row r="19" spans="1:47" s="101" customFormat="1" ht="152.25" customHeight="1" x14ac:dyDescent="0.25">
      <c r="A19" s="82" t="s">
        <v>928</v>
      </c>
      <c r="B19" s="94" t="s">
        <v>927</v>
      </c>
      <c r="C19" s="94" t="s">
        <v>946</v>
      </c>
      <c r="D19" s="82" t="s">
        <v>806</v>
      </c>
      <c r="E19" s="82" t="s">
        <v>807</v>
      </c>
      <c r="F19" s="82" t="s">
        <v>543</v>
      </c>
      <c r="G19" s="82" t="s">
        <v>544</v>
      </c>
      <c r="H19" s="82" t="s">
        <v>545</v>
      </c>
      <c r="I19" s="82" t="s">
        <v>268</v>
      </c>
      <c r="J19" s="82" t="s">
        <v>0</v>
      </c>
      <c r="K19" s="95" t="s">
        <v>256</v>
      </c>
      <c r="L19" s="95" t="s">
        <v>257</v>
      </c>
      <c r="M19" s="97" t="s">
        <v>1080</v>
      </c>
      <c r="N19" s="97" t="s">
        <v>624</v>
      </c>
      <c r="O19" s="97" t="s">
        <v>625</v>
      </c>
      <c r="P19" s="97" t="s">
        <v>626</v>
      </c>
      <c r="Q19" s="97" t="s">
        <v>627</v>
      </c>
      <c r="R19" s="97" t="s">
        <v>329</v>
      </c>
      <c r="S19" s="97" t="s">
        <v>333</v>
      </c>
      <c r="T19" s="97" t="s">
        <v>675</v>
      </c>
      <c r="U19" s="97" t="s">
        <v>330</v>
      </c>
      <c r="V19" s="97" t="s">
        <v>472</v>
      </c>
      <c r="W19" s="97" t="s">
        <v>932</v>
      </c>
      <c r="X19" s="251" t="s">
        <v>703</v>
      </c>
      <c r="Y19" s="97" t="s">
        <v>1094</v>
      </c>
      <c r="Z19" s="97" t="s">
        <v>1089</v>
      </c>
      <c r="AA19" s="97" t="s">
        <v>1081</v>
      </c>
      <c r="AB19" s="97" t="s">
        <v>1082</v>
      </c>
      <c r="AC19" s="97" t="s">
        <v>827</v>
      </c>
      <c r="AD19" s="96" t="s">
        <v>828</v>
      </c>
      <c r="AE19" s="98" t="s">
        <v>714</v>
      </c>
      <c r="AF19" s="82" t="s">
        <v>31</v>
      </c>
      <c r="AG19" s="82" t="s">
        <v>705</v>
      </c>
      <c r="AH19" s="82" t="s">
        <v>317</v>
      </c>
      <c r="AI19" s="82" t="s">
        <v>697</v>
      </c>
      <c r="AJ19" s="82" t="s">
        <v>459</v>
      </c>
      <c r="AK19" s="82" t="s">
        <v>704</v>
      </c>
      <c r="AL19" s="82" t="s">
        <v>460</v>
      </c>
      <c r="AM19" s="82" t="s">
        <v>712</v>
      </c>
      <c r="AN19" s="82" t="s">
        <v>711</v>
      </c>
      <c r="AO19" s="82" t="s">
        <v>333</v>
      </c>
      <c r="AP19" s="82" t="s">
        <v>706</v>
      </c>
      <c r="AQ19" s="99" t="s">
        <v>331</v>
      </c>
      <c r="AR19" s="99" t="s">
        <v>332</v>
      </c>
      <c r="AS19" s="99" t="s">
        <v>468</v>
      </c>
      <c r="AT19" s="99" t="s">
        <v>527</v>
      </c>
      <c r="AU19" s="100" t="s">
        <v>469</v>
      </c>
    </row>
    <row r="20" spans="1:47" s="107" customFormat="1" ht="4.5" customHeight="1" x14ac:dyDescent="0.25">
      <c r="A20" s="490">
        <v>1</v>
      </c>
      <c r="B20" s="493">
        <v>1</v>
      </c>
      <c r="C20" s="493">
        <v>1</v>
      </c>
      <c r="D20" s="614" t="s">
        <v>991</v>
      </c>
      <c r="E20" s="521" t="s">
        <v>2</v>
      </c>
      <c r="F20" s="501" t="s">
        <v>5</v>
      </c>
      <c r="G20" s="522" t="s">
        <v>7</v>
      </c>
      <c r="H20" s="523" t="s">
        <v>269</v>
      </c>
      <c r="I20" s="501" t="s">
        <v>9</v>
      </c>
      <c r="J20" s="524" t="s">
        <v>18</v>
      </c>
      <c r="K20" s="525">
        <v>297000000</v>
      </c>
      <c r="L20" s="525">
        <v>353000000</v>
      </c>
      <c r="M20" s="526">
        <v>252046000</v>
      </c>
      <c r="N20" s="485">
        <v>252046000</v>
      </c>
      <c r="O20" s="485">
        <v>34112070</v>
      </c>
      <c r="P20" s="485">
        <f t="shared" ref="P20:P34" si="0">N20</f>
        <v>252046000</v>
      </c>
      <c r="Q20" s="489" t="s">
        <v>628</v>
      </c>
      <c r="R20" s="560" t="s">
        <v>471</v>
      </c>
      <c r="S20" s="493" t="s">
        <v>524</v>
      </c>
      <c r="T20" s="493"/>
      <c r="U20" s="102">
        <v>18048465.68</v>
      </c>
      <c r="V20" s="103" t="s">
        <v>609</v>
      </c>
      <c r="W20" s="104" t="s">
        <v>594</v>
      </c>
      <c r="X20" s="105">
        <v>44561</v>
      </c>
      <c r="Y20" s="512">
        <v>252046000</v>
      </c>
      <c r="Z20" s="516"/>
      <c r="AA20" s="620"/>
      <c r="AB20" s="618">
        <v>252046000</v>
      </c>
      <c r="AC20" s="545">
        <v>332417926.82999998</v>
      </c>
      <c r="AD20" s="548">
        <v>332417927</v>
      </c>
      <c r="AE20" s="528">
        <f>((AD20-M20)/M20)</f>
        <v>0.31887801036318769</v>
      </c>
      <c r="AF20" s="490"/>
      <c r="AG20" s="490" t="s">
        <v>700</v>
      </c>
      <c r="AH20" s="535" t="s">
        <v>861</v>
      </c>
      <c r="AI20" s="532">
        <v>44470</v>
      </c>
      <c r="AJ20" s="532">
        <v>44562</v>
      </c>
      <c r="AK20" s="532">
        <v>44926</v>
      </c>
      <c r="AL20" s="537" t="s">
        <v>768</v>
      </c>
      <c r="AM20" s="490" t="s">
        <v>751</v>
      </c>
      <c r="AN20" s="490" t="s">
        <v>769</v>
      </c>
      <c r="AO20" s="493" t="s">
        <v>524</v>
      </c>
      <c r="AP20" s="490" t="s">
        <v>700</v>
      </c>
      <c r="AQ20" s="531"/>
      <c r="AR20" s="531"/>
      <c r="AS20" s="531"/>
      <c r="AT20" s="106"/>
      <c r="AU20" s="493"/>
    </row>
    <row r="21" spans="1:47" s="107" customFormat="1" ht="4.5" customHeight="1" x14ac:dyDescent="0.25">
      <c r="A21" s="491"/>
      <c r="B21" s="493"/>
      <c r="C21" s="493"/>
      <c r="D21" s="570"/>
      <c r="E21" s="521"/>
      <c r="F21" s="501"/>
      <c r="G21" s="522"/>
      <c r="H21" s="523"/>
      <c r="I21" s="501"/>
      <c r="J21" s="524"/>
      <c r="K21" s="525"/>
      <c r="L21" s="525"/>
      <c r="M21" s="526"/>
      <c r="N21" s="485">
        <v>252046000</v>
      </c>
      <c r="O21" s="485">
        <v>34112070</v>
      </c>
      <c r="P21" s="485">
        <f t="shared" si="0"/>
        <v>252046000</v>
      </c>
      <c r="Q21" s="489" t="s">
        <v>628</v>
      </c>
      <c r="R21" s="560"/>
      <c r="S21" s="493"/>
      <c r="T21" s="493"/>
      <c r="U21" s="102">
        <v>689572.2</v>
      </c>
      <c r="V21" s="103" t="s">
        <v>608</v>
      </c>
      <c r="W21" s="104" t="s">
        <v>595</v>
      </c>
      <c r="X21" s="105">
        <v>44561</v>
      </c>
      <c r="Y21" s="512"/>
      <c r="Z21" s="518"/>
      <c r="AA21" s="621"/>
      <c r="AB21" s="618"/>
      <c r="AC21" s="546"/>
      <c r="AD21" s="549"/>
      <c r="AE21" s="529"/>
      <c r="AF21" s="491"/>
      <c r="AG21" s="491"/>
      <c r="AH21" s="551"/>
      <c r="AI21" s="533"/>
      <c r="AJ21" s="533"/>
      <c r="AK21" s="533"/>
      <c r="AL21" s="538"/>
      <c r="AM21" s="491"/>
      <c r="AN21" s="491"/>
      <c r="AO21" s="493"/>
      <c r="AP21" s="491"/>
      <c r="AQ21" s="531"/>
      <c r="AR21" s="531"/>
      <c r="AS21" s="531"/>
      <c r="AT21" s="106"/>
      <c r="AU21" s="493"/>
    </row>
    <row r="22" spans="1:47" s="107" customFormat="1" ht="3" customHeight="1" x14ac:dyDescent="0.25">
      <c r="A22" s="491"/>
      <c r="B22" s="493"/>
      <c r="C22" s="493"/>
      <c r="D22" s="570"/>
      <c r="E22" s="521"/>
      <c r="F22" s="501"/>
      <c r="G22" s="522"/>
      <c r="H22" s="523"/>
      <c r="I22" s="501"/>
      <c r="J22" s="524"/>
      <c r="K22" s="525"/>
      <c r="L22" s="525"/>
      <c r="M22" s="526"/>
      <c r="N22" s="485">
        <v>252046000</v>
      </c>
      <c r="O22" s="485">
        <v>34112070</v>
      </c>
      <c r="P22" s="485">
        <f t="shared" si="0"/>
        <v>252046000</v>
      </c>
      <c r="Q22" s="489" t="s">
        <v>628</v>
      </c>
      <c r="R22" s="560"/>
      <c r="S22" s="493"/>
      <c r="T22" s="493"/>
      <c r="U22" s="102">
        <v>11174697.880000001</v>
      </c>
      <c r="V22" s="103" t="s">
        <v>610</v>
      </c>
      <c r="W22" s="104" t="s">
        <v>596</v>
      </c>
      <c r="X22" s="105">
        <v>44561</v>
      </c>
      <c r="Y22" s="512"/>
      <c r="Z22" s="518"/>
      <c r="AA22" s="621"/>
      <c r="AB22" s="618"/>
      <c r="AC22" s="546"/>
      <c r="AD22" s="549"/>
      <c r="AE22" s="529"/>
      <c r="AF22" s="491"/>
      <c r="AG22" s="491"/>
      <c r="AH22" s="551"/>
      <c r="AI22" s="533"/>
      <c r="AJ22" s="533"/>
      <c r="AK22" s="533"/>
      <c r="AL22" s="538"/>
      <c r="AM22" s="491"/>
      <c r="AN22" s="491"/>
      <c r="AO22" s="493"/>
      <c r="AP22" s="491"/>
      <c r="AQ22" s="531"/>
      <c r="AR22" s="531"/>
      <c r="AS22" s="531"/>
      <c r="AT22" s="106"/>
      <c r="AU22" s="493"/>
    </row>
    <row r="23" spans="1:47" s="107" customFormat="1" ht="3" customHeight="1" x14ac:dyDescent="0.25">
      <c r="A23" s="491"/>
      <c r="B23" s="493"/>
      <c r="C23" s="493"/>
      <c r="D23" s="570"/>
      <c r="E23" s="521"/>
      <c r="F23" s="501"/>
      <c r="G23" s="522"/>
      <c r="H23" s="523"/>
      <c r="I23" s="501"/>
      <c r="J23" s="524"/>
      <c r="K23" s="525"/>
      <c r="L23" s="525"/>
      <c r="M23" s="526"/>
      <c r="N23" s="485">
        <v>252046000</v>
      </c>
      <c r="O23" s="485">
        <v>34112070</v>
      </c>
      <c r="P23" s="485">
        <f t="shared" si="0"/>
        <v>252046000</v>
      </c>
      <c r="Q23" s="489" t="s">
        <v>628</v>
      </c>
      <c r="R23" s="560"/>
      <c r="S23" s="493"/>
      <c r="T23" s="493"/>
      <c r="U23" s="102">
        <v>6520554.3499999996</v>
      </c>
      <c r="V23" s="103" t="s">
        <v>611</v>
      </c>
      <c r="W23" s="104" t="s">
        <v>597</v>
      </c>
      <c r="X23" s="105">
        <v>44561</v>
      </c>
      <c r="Y23" s="512"/>
      <c r="Z23" s="518"/>
      <c r="AA23" s="621"/>
      <c r="AB23" s="618"/>
      <c r="AC23" s="546"/>
      <c r="AD23" s="549"/>
      <c r="AE23" s="529"/>
      <c r="AF23" s="491"/>
      <c r="AG23" s="491"/>
      <c r="AH23" s="551"/>
      <c r="AI23" s="533"/>
      <c r="AJ23" s="533"/>
      <c r="AK23" s="533"/>
      <c r="AL23" s="538"/>
      <c r="AM23" s="491"/>
      <c r="AN23" s="491"/>
      <c r="AO23" s="493"/>
      <c r="AP23" s="491"/>
      <c r="AQ23" s="531"/>
      <c r="AR23" s="531"/>
      <c r="AS23" s="531"/>
      <c r="AT23" s="106"/>
      <c r="AU23" s="493"/>
    </row>
    <row r="24" spans="1:47" s="107" customFormat="1" ht="6" customHeight="1" x14ac:dyDescent="0.25">
      <c r="A24" s="491"/>
      <c r="B24" s="493"/>
      <c r="C24" s="493"/>
      <c r="D24" s="570"/>
      <c r="E24" s="521"/>
      <c r="F24" s="501"/>
      <c r="G24" s="522"/>
      <c r="H24" s="523"/>
      <c r="I24" s="501"/>
      <c r="J24" s="524"/>
      <c r="K24" s="525"/>
      <c r="L24" s="525"/>
      <c r="M24" s="526"/>
      <c r="N24" s="485">
        <v>252046000</v>
      </c>
      <c r="O24" s="485">
        <v>34112070</v>
      </c>
      <c r="P24" s="485">
        <f t="shared" si="0"/>
        <v>252046000</v>
      </c>
      <c r="Q24" s="489" t="s">
        <v>628</v>
      </c>
      <c r="R24" s="560"/>
      <c r="S24" s="493"/>
      <c r="T24" s="493"/>
      <c r="U24" s="102">
        <v>170749.47</v>
      </c>
      <c r="V24" s="103" t="s">
        <v>613</v>
      </c>
      <c r="W24" s="104" t="s">
        <v>598</v>
      </c>
      <c r="X24" s="105">
        <v>44561</v>
      </c>
      <c r="Y24" s="512"/>
      <c r="Z24" s="518"/>
      <c r="AA24" s="621"/>
      <c r="AB24" s="618"/>
      <c r="AC24" s="546"/>
      <c r="AD24" s="549"/>
      <c r="AE24" s="529"/>
      <c r="AF24" s="491"/>
      <c r="AG24" s="491"/>
      <c r="AH24" s="551"/>
      <c r="AI24" s="533"/>
      <c r="AJ24" s="533"/>
      <c r="AK24" s="533"/>
      <c r="AL24" s="538"/>
      <c r="AM24" s="491"/>
      <c r="AN24" s="491"/>
      <c r="AO24" s="493"/>
      <c r="AP24" s="491"/>
      <c r="AQ24" s="531"/>
      <c r="AR24" s="531"/>
      <c r="AS24" s="531"/>
      <c r="AT24" s="106"/>
      <c r="AU24" s="493"/>
    </row>
    <row r="25" spans="1:47" s="107" customFormat="1" ht="10.5" customHeight="1" x14ac:dyDescent="0.25">
      <c r="A25" s="491"/>
      <c r="B25" s="493"/>
      <c r="C25" s="493"/>
      <c r="D25" s="570"/>
      <c r="E25" s="521"/>
      <c r="F25" s="501"/>
      <c r="G25" s="522"/>
      <c r="H25" s="523"/>
      <c r="I25" s="501"/>
      <c r="J25" s="524"/>
      <c r="K25" s="525"/>
      <c r="L25" s="525"/>
      <c r="M25" s="526"/>
      <c r="N25" s="485">
        <v>252046000</v>
      </c>
      <c r="O25" s="485">
        <v>34112070</v>
      </c>
      <c r="P25" s="485">
        <f t="shared" si="0"/>
        <v>252046000</v>
      </c>
      <c r="Q25" s="489" t="s">
        <v>628</v>
      </c>
      <c r="R25" s="560"/>
      <c r="S25" s="493"/>
      <c r="T25" s="493"/>
      <c r="U25" s="102">
        <v>6697538.5199999996</v>
      </c>
      <c r="V25" s="103" t="s">
        <v>612</v>
      </c>
      <c r="W25" s="104" t="s">
        <v>667</v>
      </c>
      <c r="X25" s="105">
        <v>44561</v>
      </c>
      <c r="Y25" s="512"/>
      <c r="Z25" s="518"/>
      <c r="AA25" s="621"/>
      <c r="AB25" s="618"/>
      <c r="AC25" s="546"/>
      <c r="AD25" s="549"/>
      <c r="AE25" s="529"/>
      <c r="AF25" s="491"/>
      <c r="AG25" s="491"/>
      <c r="AH25" s="551"/>
      <c r="AI25" s="533"/>
      <c r="AJ25" s="533"/>
      <c r="AK25" s="533"/>
      <c r="AL25" s="538"/>
      <c r="AM25" s="491"/>
      <c r="AN25" s="491"/>
      <c r="AO25" s="493"/>
      <c r="AP25" s="491"/>
      <c r="AQ25" s="531"/>
      <c r="AR25" s="531"/>
      <c r="AS25" s="531"/>
      <c r="AT25" s="106"/>
      <c r="AU25" s="493"/>
    </row>
    <row r="26" spans="1:47" s="107" customFormat="1" ht="3" customHeight="1" x14ac:dyDescent="0.25">
      <c r="A26" s="491"/>
      <c r="B26" s="493"/>
      <c r="C26" s="493"/>
      <c r="D26" s="570"/>
      <c r="E26" s="521"/>
      <c r="F26" s="501"/>
      <c r="G26" s="522"/>
      <c r="H26" s="523"/>
      <c r="I26" s="501"/>
      <c r="J26" s="524"/>
      <c r="K26" s="525"/>
      <c r="L26" s="525"/>
      <c r="M26" s="526"/>
      <c r="N26" s="485">
        <v>252046000</v>
      </c>
      <c r="O26" s="485">
        <v>34112070</v>
      </c>
      <c r="P26" s="485">
        <f t="shared" si="0"/>
        <v>252046000</v>
      </c>
      <c r="Q26" s="489" t="s">
        <v>628</v>
      </c>
      <c r="R26" s="560"/>
      <c r="S26" s="493"/>
      <c r="T26" s="493"/>
      <c r="U26" s="102">
        <v>12583627.17</v>
      </c>
      <c r="V26" s="103" t="s">
        <v>614</v>
      </c>
      <c r="W26" s="104" t="s">
        <v>668</v>
      </c>
      <c r="X26" s="105">
        <v>44561</v>
      </c>
      <c r="Y26" s="512"/>
      <c r="Z26" s="518"/>
      <c r="AA26" s="621"/>
      <c r="AB26" s="618"/>
      <c r="AC26" s="546"/>
      <c r="AD26" s="549"/>
      <c r="AE26" s="529"/>
      <c r="AF26" s="491"/>
      <c r="AG26" s="491"/>
      <c r="AH26" s="551"/>
      <c r="AI26" s="533"/>
      <c r="AJ26" s="533"/>
      <c r="AK26" s="533"/>
      <c r="AL26" s="538"/>
      <c r="AM26" s="491"/>
      <c r="AN26" s="491"/>
      <c r="AO26" s="493"/>
      <c r="AP26" s="491"/>
      <c r="AQ26" s="531"/>
      <c r="AR26" s="531"/>
      <c r="AS26" s="531"/>
      <c r="AT26" s="106"/>
      <c r="AU26" s="493"/>
    </row>
    <row r="27" spans="1:47" s="107" customFormat="1" ht="4.5" customHeight="1" x14ac:dyDescent="0.25">
      <c r="A27" s="491"/>
      <c r="B27" s="493"/>
      <c r="C27" s="493"/>
      <c r="D27" s="570"/>
      <c r="E27" s="521"/>
      <c r="F27" s="501"/>
      <c r="G27" s="522"/>
      <c r="H27" s="523"/>
      <c r="I27" s="501"/>
      <c r="J27" s="524"/>
      <c r="K27" s="525"/>
      <c r="L27" s="525"/>
      <c r="M27" s="526"/>
      <c r="N27" s="485">
        <v>252046000</v>
      </c>
      <c r="O27" s="485">
        <v>34112070</v>
      </c>
      <c r="P27" s="485">
        <f t="shared" si="0"/>
        <v>252046000</v>
      </c>
      <c r="Q27" s="489" t="s">
        <v>628</v>
      </c>
      <c r="R27" s="560"/>
      <c r="S27" s="493"/>
      <c r="T27" s="493"/>
      <c r="U27" s="102">
        <v>4835414.07</v>
      </c>
      <c r="V27" s="103" t="s">
        <v>615</v>
      </c>
      <c r="W27" s="104" t="s">
        <v>599</v>
      </c>
      <c r="X27" s="105">
        <v>44561</v>
      </c>
      <c r="Y27" s="512"/>
      <c r="Z27" s="518"/>
      <c r="AA27" s="621"/>
      <c r="AB27" s="618"/>
      <c r="AC27" s="546"/>
      <c r="AD27" s="549"/>
      <c r="AE27" s="529"/>
      <c r="AF27" s="491"/>
      <c r="AG27" s="491"/>
      <c r="AH27" s="551"/>
      <c r="AI27" s="533"/>
      <c r="AJ27" s="533"/>
      <c r="AK27" s="533"/>
      <c r="AL27" s="538"/>
      <c r="AM27" s="491"/>
      <c r="AN27" s="491"/>
      <c r="AO27" s="493"/>
      <c r="AP27" s="491"/>
      <c r="AQ27" s="531"/>
      <c r="AR27" s="531"/>
      <c r="AS27" s="531"/>
      <c r="AT27" s="106"/>
      <c r="AU27" s="493"/>
    </row>
    <row r="28" spans="1:47" s="107" customFormat="1" ht="4.5" customHeight="1" x14ac:dyDescent="0.25">
      <c r="A28" s="491"/>
      <c r="B28" s="493"/>
      <c r="C28" s="493"/>
      <c r="D28" s="570"/>
      <c r="E28" s="521"/>
      <c r="F28" s="501"/>
      <c r="G28" s="522"/>
      <c r="H28" s="523"/>
      <c r="I28" s="501"/>
      <c r="J28" s="524"/>
      <c r="K28" s="525"/>
      <c r="L28" s="525"/>
      <c r="M28" s="526"/>
      <c r="N28" s="485">
        <v>252046000</v>
      </c>
      <c r="O28" s="485">
        <v>34112070</v>
      </c>
      <c r="P28" s="485">
        <f t="shared" si="0"/>
        <v>252046000</v>
      </c>
      <c r="Q28" s="489" t="s">
        <v>628</v>
      </c>
      <c r="R28" s="560"/>
      <c r="S28" s="493"/>
      <c r="T28" s="493"/>
      <c r="U28" s="102">
        <v>4704158.87</v>
      </c>
      <c r="V28" s="103" t="s">
        <v>616</v>
      </c>
      <c r="W28" s="104" t="s">
        <v>600</v>
      </c>
      <c r="X28" s="105">
        <v>44561</v>
      </c>
      <c r="Y28" s="512"/>
      <c r="Z28" s="518"/>
      <c r="AA28" s="621"/>
      <c r="AB28" s="618"/>
      <c r="AC28" s="546"/>
      <c r="AD28" s="549"/>
      <c r="AE28" s="529"/>
      <c r="AF28" s="491"/>
      <c r="AG28" s="491"/>
      <c r="AH28" s="551"/>
      <c r="AI28" s="533"/>
      <c r="AJ28" s="533"/>
      <c r="AK28" s="533"/>
      <c r="AL28" s="538"/>
      <c r="AM28" s="491"/>
      <c r="AN28" s="491"/>
      <c r="AO28" s="493"/>
      <c r="AP28" s="491"/>
      <c r="AQ28" s="531"/>
      <c r="AR28" s="531"/>
      <c r="AS28" s="531"/>
      <c r="AT28" s="106"/>
      <c r="AU28" s="493"/>
    </row>
    <row r="29" spans="1:47" s="107" customFormat="1" ht="13.5" customHeight="1" x14ac:dyDescent="0.25">
      <c r="A29" s="491"/>
      <c r="B29" s="493"/>
      <c r="C29" s="493"/>
      <c r="D29" s="570"/>
      <c r="E29" s="521"/>
      <c r="F29" s="501"/>
      <c r="G29" s="522"/>
      <c r="H29" s="523"/>
      <c r="I29" s="501"/>
      <c r="J29" s="524"/>
      <c r="K29" s="525"/>
      <c r="L29" s="525"/>
      <c r="M29" s="526"/>
      <c r="N29" s="485">
        <v>252046000</v>
      </c>
      <c r="O29" s="485">
        <v>34112070</v>
      </c>
      <c r="P29" s="485">
        <f t="shared" si="0"/>
        <v>252046000</v>
      </c>
      <c r="Q29" s="489" t="s">
        <v>628</v>
      </c>
      <c r="R29" s="560"/>
      <c r="S29" s="493"/>
      <c r="T29" s="493"/>
      <c r="U29" s="102">
        <v>1919924.93</v>
      </c>
      <c r="V29" s="103" t="s">
        <v>617</v>
      </c>
      <c r="W29" s="104" t="s">
        <v>601</v>
      </c>
      <c r="X29" s="105">
        <v>44561</v>
      </c>
      <c r="Y29" s="512"/>
      <c r="Z29" s="518"/>
      <c r="AA29" s="621"/>
      <c r="AB29" s="618"/>
      <c r="AC29" s="546"/>
      <c r="AD29" s="549"/>
      <c r="AE29" s="529"/>
      <c r="AF29" s="491"/>
      <c r="AG29" s="491"/>
      <c r="AH29" s="551"/>
      <c r="AI29" s="533"/>
      <c r="AJ29" s="533"/>
      <c r="AK29" s="533"/>
      <c r="AL29" s="538"/>
      <c r="AM29" s="491"/>
      <c r="AN29" s="491"/>
      <c r="AO29" s="493"/>
      <c r="AP29" s="491"/>
      <c r="AQ29" s="531"/>
      <c r="AR29" s="531"/>
      <c r="AS29" s="531"/>
      <c r="AT29" s="106"/>
      <c r="AU29" s="493"/>
    </row>
    <row r="30" spans="1:47" s="107" customFormat="1" x14ac:dyDescent="0.25">
      <c r="A30" s="491"/>
      <c r="B30" s="493"/>
      <c r="C30" s="493"/>
      <c r="D30" s="570"/>
      <c r="E30" s="521"/>
      <c r="F30" s="501"/>
      <c r="G30" s="522"/>
      <c r="H30" s="523"/>
      <c r="I30" s="501"/>
      <c r="J30" s="524"/>
      <c r="K30" s="525"/>
      <c r="L30" s="525"/>
      <c r="M30" s="526"/>
      <c r="N30" s="485">
        <v>252046000</v>
      </c>
      <c r="O30" s="485">
        <v>34112070</v>
      </c>
      <c r="P30" s="485">
        <f t="shared" si="0"/>
        <v>252046000</v>
      </c>
      <c r="Q30" s="489" t="s">
        <v>628</v>
      </c>
      <c r="R30" s="560"/>
      <c r="S30" s="493"/>
      <c r="T30" s="493"/>
      <c r="U30" s="102">
        <v>1354071.87</v>
      </c>
      <c r="V30" s="103" t="s">
        <v>618</v>
      </c>
      <c r="W30" s="104" t="s">
        <v>602</v>
      </c>
      <c r="X30" s="105">
        <v>44561</v>
      </c>
      <c r="Y30" s="512"/>
      <c r="Z30" s="518"/>
      <c r="AA30" s="621"/>
      <c r="AB30" s="618"/>
      <c r="AC30" s="546"/>
      <c r="AD30" s="549"/>
      <c r="AE30" s="529"/>
      <c r="AF30" s="491"/>
      <c r="AG30" s="491"/>
      <c r="AH30" s="551"/>
      <c r="AI30" s="533"/>
      <c r="AJ30" s="533"/>
      <c r="AK30" s="533"/>
      <c r="AL30" s="538"/>
      <c r="AM30" s="491"/>
      <c r="AN30" s="491"/>
      <c r="AO30" s="493"/>
      <c r="AP30" s="491"/>
      <c r="AQ30" s="531"/>
      <c r="AR30" s="531"/>
      <c r="AS30" s="531"/>
      <c r="AT30" s="106"/>
      <c r="AU30" s="493"/>
    </row>
    <row r="31" spans="1:47" s="107" customFormat="1" ht="6" customHeight="1" x14ac:dyDescent="0.25">
      <c r="A31" s="491"/>
      <c r="B31" s="493"/>
      <c r="C31" s="493"/>
      <c r="D31" s="570"/>
      <c r="E31" s="521"/>
      <c r="F31" s="501"/>
      <c r="G31" s="522"/>
      <c r="H31" s="523"/>
      <c r="I31" s="501"/>
      <c r="J31" s="524"/>
      <c r="K31" s="525"/>
      <c r="L31" s="525"/>
      <c r="M31" s="526"/>
      <c r="N31" s="485">
        <v>252046000</v>
      </c>
      <c r="O31" s="485">
        <v>34112070</v>
      </c>
      <c r="P31" s="485">
        <f t="shared" si="0"/>
        <v>252046000</v>
      </c>
      <c r="Q31" s="489" t="s">
        <v>628</v>
      </c>
      <c r="R31" s="560"/>
      <c r="S31" s="493"/>
      <c r="T31" s="493"/>
      <c r="U31" s="102">
        <v>17252783.800000001</v>
      </c>
      <c r="V31" s="103" t="s">
        <v>619</v>
      </c>
      <c r="W31" s="104" t="s">
        <v>669</v>
      </c>
      <c r="X31" s="105">
        <v>44561</v>
      </c>
      <c r="Y31" s="512"/>
      <c r="Z31" s="518"/>
      <c r="AA31" s="621"/>
      <c r="AB31" s="618"/>
      <c r="AC31" s="546"/>
      <c r="AD31" s="549"/>
      <c r="AE31" s="529"/>
      <c r="AF31" s="491"/>
      <c r="AG31" s="491"/>
      <c r="AH31" s="551"/>
      <c r="AI31" s="533"/>
      <c r="AJ31" s="533"/>
      <c r="AK31" s="533"/>
      <c r="AL31" s="538"/>
      <c r="AM31" s="491"/>
      <c r="AN31" s="491"/>
      <c r="AO31" s="493"/>
      <c r="AP31" s="491"/>
      <c r="AQ31" s="531"/>
      <c r="AR31" s="531"/>
      <c r="AS31" s="531"/>
      <c r="AT31" s="106"/>
      <c r="AU31" s="493"/>
    </row>
    <row r="32" spans="1:47" s="107" customFormat="1" ht="6" customHeight="1" x14ac:dyDescent="0.25">
      <c r="A32" s="492"/>
      <c r="B32" s="493"/>
      <c r="C32" s="493"/>
      <c r="D32" s="570"/>
      <c r="E32" s="521"/>
      <c r="F32" s="501"/>
      <c r="G32" s="522"/>
      <c r="H32" s="523"/>
      <c r="I32" s="501"/>
      <c r="J32" s="524"/>
      <c r="K32" s="525"/>
      <c r="L32" s="525"/>
      <c r="M32" s="526"/>
      <c r="N32" s="485">
        <v>252046000</v>
      </c>
      <c r="O32" s="485">
        <v>34112070</v>
      </c>
      <c r="P32" s="485">
        <f t="shared" si="0"/>
        <v>252046000</v>
      </c>
      <c r="Q32" s="489" t="s">
        <v>628</v>
      </c>
      <c r="R32" s="560"/>
      <c r="S32" s="493"/>
      <c r="T32" s="493"/>
      <c r="U32" s="102"/>
      <c r="V32" s="108" t="s">
        <v>620</v>
      </c>
      <c r="W32" s="104" t="s">
        <v>943</v>
      </c>
      <c r="X32" s="105"/>
      <c r="Y32" s="512"/>
      <c r="Z32" s="517"/>
      <c r="AA32" s="622"/>
      <c r="AB32" s="618"/>
      <c r="AC32" s="547"/>
      <c r="AD32" s="550"/>
      <c r="AE32" s="530"/>
      <c r="AF32" s="492"/>
      <c r="AG32" s="492"/>
      <c r="AH32" s="536"/>
      <c r="AI32" s="534"/>
      <c r="AJ32" s="534"/>
      <c r="AK32" s="534"/>
      <c r="AL32" s="539"/>
      <c r="AM32" s="492"/>
      <c r="AN32" s="492"/>
      <c r="AO32" s="493"/>
      <c r="AP32" s="492"/>
      <c r="AQ32" s="531"/>
      <c r="AR32" s="531"/>
      <c r="AS32" s="531"/>
      <c r="AT32" s="106"/>
      <c r="AU32" s="493"/>
    </row>
    <row r="33" spans="1:47" ht="45.75" customHeight="1" x14ac:dyDescent="0.25">
      <c r="A33" s="109">
        <v>2</v>
      </c>
      <c r="B33" s="109">
        <v>2</v>
      </c>
      <c r="C33" s="109">
        <v>2</v>
      </c>
      <c r="D33" s="570"/>
      <c r="E33" s="110" t="s">
        <v>956</v>
      </c>
      <c r="F33" s="459" t="s">
        <v>6</v>
      </c>
      <c r="G33" s="462" t="s">
        <v>3</v>
      </c>
      <c r="H33" s="456" t="s">
        <v>270</v>
      </c>
      <c r="I33" s="111" t="s">
        <v>10</v>
      </c>
      <c r="J33" s="112" t="s">
        <v>18</v>
      </c>
      <c r="K33" s="113">
        <v>6500000</v>
      </c>
      <c r="L33" s="113">
        <v>6507312</v>
      </c>
      <c r="M33" s="240">
        <v>1021168</v>
      </c>
      <c r="N33" s="114">
        <v>1180000</v>
      </c>
      <c r="O33" s="114">
        <v>296067</v>
      </c>
      <c r="P33" s="114">
        <f t="shared" si="0"/>
        <v>1180000</v>
      </c>
      <c r="Q33" s="115" t="s">
        <v>628</v>
      </c>
      <c r="R33" s="116" t="s">
        <v>502</v>
      </c>
      <c r="S33" s="111" t="s">
        <v>524</v>
      </c>
      <c r="T33" s="111"/>
      <c r="U33" s="102"/>
      <c r="V33" s="117"/>
      <c r="W33" s="104"/>
      <c r="X33" s="118" t="s">
        <v>770</v>
      </c>
      <c r="Y33" s="242">
        <v>1021168</v>
      </c>
      <c r="Z33" s="391"/>
      <c r="AA33" s="391"/>
      <c r="AB33" s="415">
        <v>1021168</v>
      </c>
      <c r="AC33" s="240">
        <v>6175095.9199999999</v>
      </c>
      <c r="AD33" s="298">
        <v>6175096</v>
      </c>
      <c r="AE33" s="119">
        <f>((AD33-M33)/M33)</f>
        <v>5.0470911740281714</v>
      </c>
      <c r="AF33" s="120"/>
      <c r="AG33" s="111" t="s">
        <v>700</v>
      </c>
      <c r="AH33" s="253" t="s">
        <v>771</v>
      </c>
      <c r="AI33" s="118">
        <v>44470</v>
      </c>
      <c r="AJ33" s="118">
        <v>44562</v>
      </c>
      <c r="AK33" s="118">
        <v>44926</v>
      </c>
      <c r="AL33" s="121" t="s">
        <v>768</v>
      </c>
      <c r="AM33" s="111" t="s">
        <v>755</v>
      </c>
      <c r="AN33" s="111"/>
      <c r="AO33" s="111" t="s">
        <v>524</v>
      </c>
      <c r="AP33" s="111" t="s">
        <v>700</v>
      </c>
      <c r="AQ33" s="106"/>
      <c r="AR33" s="106"/>
      <c r="AS33" s="106"/>
      <c r="AT33" s="106"/>
      <c r="AU33" s="111"/>
    </row>
    <row r="34" spans="1:47" ht="126" x14ac:dyDescent="0.25">
      <c r="A34" s="109">
        <v>3</v>
      </c>
      <c r="B34" s="109">
        <v>3</v>
      </c>
      <c r="C34" s="109">
        <v>3</v>
      </c>
      <c r="D34" s="570"/>
      <c r="E34" s="110" t="s">
        <v>956</v>
      </c>
      <c r="F34" s="461"/>
      <c r="G34" s="464"/>
      <c r="H34" s="458"/>
      <c r="I34" s="111" t="s">
        <v>11</v>
      </c>
      <c r="J34" s="112" t="s">
        <v>19</v>
      </c>
      <c r="K34" s="113">
        <v>610000</v>
      </c>
      <c r="L34" s="113">
        <v>925619</v>
      </c>
      <c r="M34" s="240">
        <v>150933</v>
      </c>
      <c r="N34" s="114">
        <v>150000</v>
      </c>
      <c r="O34" s="114">
        <v>0</v>
      </c>
      <c r="P34" s="114">
        <f t="shared" si="0"/>
        <v>150000</v>
      </c>
      <c r="Q34" s="115" t="s">
        <v>628</v>
      </c>
      <c r="R34" s="116" t="s">
        <v>502</v>
      </c>
      <c r="S34" s="111" t="s">
        <v>524</v>
      </c>
      <c r="T34" s="111"/>
      <c r="U34" s="102"/>
      <c r="V34" s="117"/>
      <c r="W34" s="104"/>
      <c r="X34" s="118" t="s">
        <v>770</v>
      </c>
      <c r="Y34" s="242">
        <v>150933</v>
      </c>
      <c r="Z34" s="391"/>
      <c r="AA34" s="391"/>
      <c r="AB34" s="415">
        <v>150933</v>
      </c>
      <c r="AC34" s="240"/>
      <c r="AD34" s="298">
        <v>1679292</v>
      </c>
      <c r="AE34" s="119">
        <f>((AD34-M34)/M34)</f>
        <v>10.126075808471308</v>
      </c>
      <c r="AF34" s="120"/>
      <c r="AG34" s="111" t="s">
        <v>700</v>
      </c>
      <c r="AH34" s="253" t="s">
        <v>772</v>
      </c>
      <c r="AI34" s="118">
        <v>44470</v>
      </c>
      <c r="AJ34" s="118">
        <v>44562</v>
      </c>
      <c r="AK34" s="118">
        <v>44926</v>
      </c>
      <c r="AL34" s="121" t="s">
        <v>768</v>
      </c>
      <c r="AM34" s="111" t="s">
        <v>811</v>
      </c>
      <c r="AN34" s="111"/>
      <c r="AO34" s="111" t="s">
        <v>524</v>
      </c>
      <c r="AP34" s="111" t="s">
        <v>698</v>
      </c>
      <c r="AQ34" s="106"/>
      <c r="AR34" s="106"/>
      <c r="AS34" s="106"/>
      <c r="AT34" s="106"/>
      <c r="AU34" s="111"/>
    </row>
    <row r="35" spans="1:47" ht="36" customHeight="1" x14ac:dyDescent="0.25">
      <c r="A35" s="490">
        <v>4</v>
      </c>
      <c r="B35" s="490">
        <v>4</v>
      </c>
      <c r="C35" s="490">
        <v>4</v>
      </c>
      <c r="D35" s="570"/>
      <c r="E35" s="524" t="s">
        <v>956</v>
      </c>
      <c r="F35" s="501">
        <v>2551</v>
      </c>
      <c r="G35" s="522" t="s">
        <v>663</v>
      </c>
      <c r="H35" s="555" t="s">
        <v>670</v>
      </c>
      <c r="I35" s="501" t="s">
        <v>776</v>
      </c>
      <c r="J35" s="524" t="s">
        <v>19</v>
      </c>
      <c r="K35" s="525">
        <v>6200</v>
      </c>
      <c r="L35" s="525">
        <v>503631</v>
      </c>
      <c r="M35" s="526">
        <v>7100000</v>
      </c>
      <c r="N35" s="485"/>
      <c r="O35" s="485"/>
      <c r="P35" s="485">
        <v>7100000</v>
      </c>
      <c r="Q35" s="489"/>
      <c r="R35" s="554" t="s">
        <v>471</v>
      </c>
      <c r="S35" s="111" t="s">
        <v>524</v>
      </c>
      <c r="T35" s="501"/>
      <c r="U35" s="102">
        <v>4832765.32</v>
      </c>
      <c r="V35" s="122" t="s">
        <v>673</v>
      </c>
      <c r="W35" s="123" t="s">
        <v>674</v>
      </c>
      <c r="X35" s="118">
        <v>44561</v>
      </c>
      <c r="Y35" s="512">
        <v>7100000</v>
      </c>
      <c r="Z35" s="516">
        <f>Y35-AD35</f>
        <v>1539410</v>
      </c>
      <c r="AA35" s="516"/>
      <c r="AB35" s="618">
        <f>7100000-Z35</f>
        <v>5560590</v>
      </c>
      <c r="AC35" s="506">
        <v>5105585.16</v>
      </c>
      <c r="AD35" s="496">
        <v>5560590</v>
      </c>
      <c r="AE35" s="509">
        <f>((AD35-M35)/M35)</f>
        <v>-0.21681830985915493</v>
      </c>
      <c r="AF35" s="459"/>
      <c r="AG35" s="459" t="s">
        <v>700</v>
      </c>
      <c r="AH35" s="535" t="s">
        <v>835</v>
      </c>
      <c r="AI35" s="494">
        <v>44470</v>
      </c>
      <c r="AJ35" s="494">
        <v>44562</v>
      </c>
      <c r="AK35" s="494">
        <v>44926</v>
      </c>
      <c r="AL35" s="498" t="s">
        <v>768</v>
      </c>
      <c r="AM35" s="459" t="s">
        <v>754</v>
      </c>
      <c r="AN35" s="459"/>
      <c r="AO35" s="459" t="s">
        <v>524</v>
      </c>
      <c r="AP35" s="459" t="s">
        <v>700</v>
      </c>
      <c r="AQ35" s="506"/>
      <c r="AR35" s="506"/>
      <c r="AS35" s="506"/>
      <c r="AT35" s="506"/>
      <c r="AU35" s="459"/>
    </row>
    <row r="36" spans="1:47" ht="73.5" customHeight="1" x14ac:dyDescent="0.25">
      <c r="A36" s="492"/>
      <c r="B36" s="492"/>
      <c r="C36" s="492"/>
      <c r="D36" s="570"/>
      <c r="E36" s="524"/>
      <c r="F36" s="501"/>
      <c r="G36" s="522"/>
      <c r="H36" s="555"/>
      <c r="I36" s="501"/>
      <c r="J36" s="524"/>
      <c r="K36" s="525"/>
      <c r="L36" s="525"/>
      <c r="M36" s="526"/>
      <c r="N36" s="485"/>
      <c r="O36" s="485"/>
      <c r="P36" s="485"/>
      <c r="Q36" s="489"/>
      <c r="R36" s="554"/>
      <c r="S36" s="111" t="s">
        <v>525</v>
      </c>
      <c r="T36" s="501"/>
      <c r="U36" s="102">
        <v>833715.19999999995</v>
      </c>
      <c r="V36" s="122" t="s">
        <v>692</v>
      </c>
      <c r="W36" s="123" t="s">
        <v>674</v>
      </c>
      <c r="X36" s="118">
        <v>44330</v>
      </c>
      <c r="Y36" s="512"/>
      <c r="Z36" s="517"/>
      <c r="AA36" s="517"/>
      <c r="AB36" s="618"/>
      <c r="AC36" s="508"/>
      <c r="AD36" s="497"/>
      <c r="AE36" s="511"/>
      <c r="AF36" s="461"/>
      <c r="AG36" s="461"/>
      <c r="AH36" s="536"/>
      <c r="AI36" s="495"/>
      <c r="AJ36" s="495"/>
      <c r="AK36" s="495"/>
      <c r="AL36" s="499"/>
      <c r="AM36" s="461"/>
      <c r="AN36" s="461"/>
      <c r="AO36" s="461"/>
      <c r="AP36" s="461"/>
      <c r="AQ36" s="508"/>
      <c r="AR36" s="508"/>
      <c r="AS36" s="508"/>
      <c r="AT36" s="508"/>
      <c r="AU36" s="461"/>
    </row>
    <row r="37" spans="1:47" ht="84" customHeight="1" x14ac:dyDescent="0.25">
      <c r="A37" s="388">
        <v>5</v>
      </c>
      <c r="B37" s="388">
        <v>5</v>
      </c>
      <c r="C37" s="171"/>
      <c r="D37" s="570"/>
      <c r="E37" s="379" t="s">
        <v>957</v>
      </c>
      <c r="F37" s="376">
        <v>3512</v>
      </c>
      <c r="G37" s="378" t="s">
        <v>40</v>
      </c>
      <c r="H37" s="384" t="s">
        <v>107</v>
      </c>
      <c r="I37" s="376" t="s">
        <v>1087</v>
      </c>
      <c r="J37" s="379" t="s">
        <v>45</v>
      </c>
      <c r="K37" s="126"/>
      <c r="L37" s="126"/>
      <c r="M37" s="241"/>
      <c r="N37" s="126"/>
      <c r="O37" s="126"/>
      <c r="P37" s="126"/>
      <c r="Q37" s="127"/>
      <c r="R37" s="127"/>
      <c r="S37" s="128"/>
      <c r="T37" s="128"/>
      <c r="U37" s="129" t="s">
        <v>740</v>
      </c>
      <c r="V37" s="130"/>
      <c r="W37" s="131"/>
      <c r="X37" s="132" t="s">
        <v>740</v>
      </c>
      <c r="Y37" s="241"/>
      <c r="Z37" s="397"/>
      <c r="AA37" s="397">
        <v>1350000</v>
      </c>
      <c r="AB37" s="416">
        <v>1350000</v>
      </c>
      <c r="AC37" s="377"/>
      <c r="AD37" s="386">
        <v>1350000</v>
      </c>
      <c r="AE37" s="373"/>
      <c r="AF37" s="372"/>
      <c r="AG37" s="389" t="s">
        <v>700</v>
      </c>
      <c r="AH37" s="382"/>
      <c r="AI37" s="374">
        <v>44515</v>
      </c>
      <c r="AJ37" s="374">
        <v>44562</v>
      </c>
      <c r="AK37" s="374">
        <v>44926</v>
      </c>
      <c r="AL37" s="375"/>
      <c r="AM37" s="372"/>
      <c r="AN37" s="372"/>
      <c r="AO37" s="372"/>
      <c r="AP37" s="372" t="s">
        <v>700</v>
      </c>
      <c r="AQ37" s="377"/>
      <c r="AR37" s="377"/>
      <c r="AS37" s="377"/>
      <c r="AT37" s="377"/>
      <c r="AU37" s="372"/>
    </row>
    <row r="38" spans="1:47" ht="132.75" customHeight="1" x14ac:dyDescent="0.25">
      <c r="A38" s="124">
        <v>6</v>
      </c>
      <c r="B38" s="124">
        <v>6</v>
      </c>
      <c r="C38" s="171"/>
      <c r="D38" s="570"/>
      <c r="E38" s="112" t="s">
        <v>957</v>
      </c>
      <c r="F38" s="111">
        <v>3541</v>
      </c>
      <c r="G38" s="125" t="s">
        <v>836</v>
      </c>
      <c r="H38" s="316" t="s">
        <v>784</v>
      </c>
      <c r="I38" s="111" t="s">
        <v>785</v>
      </c>
      <c r="J38" s="112" t="s">
        <v>45</v>
      </c>
      <c r="K38" s="126"/>
      <c r="L38" s="126"/>
      <c r="M38" s="241"/>
      <c r="N38" s="126"/>
      <c r="O38" s="126"/>
      <c r="P38" s="126"/>
      <c r="Q38" s="127"/>
      <c r="R38" s="127"/>
      <c r="S38" s="128"/>
      <c r="T38" s="128"/>
      <c r="U38" s="129" t="s">
        <v>740</v>
      </c>
      <c r="V38" s="130"/>
      <c r="W38" s="131"/>
      <c r="X38" s="132" t="s">
        <v>740</v>
      </c>
      <c r="Y38" s="241"/>
      <c r="Z38" s="399"/>
      <c r="AA38" s="399">
        <f>AD38</f>
        <v>534915</v>
      </c>
      <c r="AB38" s="416">
        <f>AD38</f>
        <v>534915</v>
      </c>
      <c r="AC38" s="134">
        <v>534914.67000000004</v>
      </c>
      <c r="AD38" s="299">
        <v>534915</v>
      </c>
      <c r="AE38" s="119"/>
      <c r="AF38" s="133"/>
      <c r="AG38" s="133" t="s">
        <v>700</v>
      </c>
      <c r="AH38" s="253" t="s">
        <v>786</v>
      </c>
      <c r="AI38" s="118">
        <v>44470</v>
      </c>
      <c r="AJ38" s="118">
        <v>44562</v>
      </c>
      <c r="AK38" s="118" t="s">
        <v>879</v>
      </c>
      <c r="AL38" s="121" t="s">
        <v>768</v>
      </c>
      <c r="AM38" s="111" t="s">
        <v>820</v>
      </c>
      <c r="AN38" s="111"/>
      <c r="AO38" s="111" t="s">
        <v>526</v>
      </c>
      <c r="AP38" s="133" t="s">
        <v>700</v>
      </c>
      <c r="AQ38" s="134"/>
      <c r="AR38" s="134"/>
      <c r="AS38" s="134"/>
      <c r="AT38" s="134"/>
      <c r="AU38" s="133"/>
    </row>
    <row r="39" spans="1:47" ht="60.75" customHeight="1" x14ac:dyDescent="0.25">
      <c r="A39" s="109">
        <v>7</v>
      </c>
      <c r="B39" s="109">
        <v>7</v>
      </c>
      <c r="C39" s="109">
        <v>5</v>
      </c>
      <c r="D39" s="570" t="s">
        <v>991</v>
      </c>
      <c r="E39" s="112" t="s">
        <v>2</v>
      </c>
      <c r="F39" s="459" t="s">
        <v>4</v>
      </c>
      <c r="G39" s="462" t="s">
        <v>8</v>
      </c>
      <c r="H39" s="456" t="s">
        <v>271</v>
      </c>
      <c r="I39" s="111" t="s">
        <v>12</v>
      </c>
      <c r="J39" s="112" t="s">
        <v>20</v>
      </c>
      <c r="K39" s="113">
        <v>9500000</v>
      </c>
      <c r="L39" s="113">
        <v>13670000</v>
      </c>
      <c r="M39" s="242">
        <v>10000000</v>
      </c>
      <c r="N39" s="114">
        <v>10010000</v>
      </c>
      <c r="O39" s="114">
        <v>19971</v>
      </c>
      <c r="P39" s="114">
        <v>10000000</v>
      </c>
      <c r="Q39" s="115" t="s">
        <v>628</v>
      </c>
      <c r="R39" s="136" t="s">
        <v>471</v>
      </c>
      <c r="S39" s="111" t="s">
        <v>524</v>
      </c>
      <c r="T39" s="111"/>
      <c r="U39" s="137">
        <v>8666005.7400000002</v>
      </c>
      <c r="V39" s="122" t="s">
        <v>473</v>
      </c>
      <c r="W39" s="138" t="s">
        <v>528</v>
      </c>
      <c r="X39" s="118">
        <v>44561</v>
      </c>
      <c r="Y39" s="242">
        <v>10000000</v>
      </c>
      <c r="Z39" s="391"/>
      <c r="AA39" s="391"/>
      <c r="AB39" s="415">
        <v>10000000</v>
      </c>
      <c r="AC39" s="240">
        <v>14522627.59</v>
      </c>
      <c r="AD39" s="298">
        <v>14522628</v>
      </c>
      <c r="AE39" s="119">
        <f t="shared" ref="AE39:AE45" si="1">((AD39-M39)/M39)</f>
        <v>0.45226280000000002</v>
      </c>
      <c r="AF39" s="120"/>
      <c r="AG39" s="133" t="s">
        <v>700</v>
      </c>
      <c r="AH39" s="253" t="s">
        <v>774</v>
      </c>
      <c r="AI39" s="118">
        <v>44470</v>
      </c>
      <c r="AJ39" s="118">
        <v>44562</v>
      </c>
      <c r="AK39" s="118">
        <v>44926</v>
      </c>
      <c r="AL39" s="121" t="s">
        <v>768</v>
      </c>
      <c r="AM39" s="111" t="s">
        <v>813</v>
      </c>
      <c r="AN39" s="111"/>
      <c r="AO39" s="111" t="s">
        <v>524</v>
      </c>
      <c r="AP39" s="111" t="s">
        <v>700</v>
      </c>
      <c r="AQ39" s="139"/>
      <c r="AR39" s="139"/>
      <c r="AS39" s="139"/>
      <c r="AT39" s="139"/>
      <c r="AU39" s="111"/>
    </row>
    <row r="40" spans="1:47" ht="64.5" customHeight="1" x14ac:dyDescent="0.25">
      <c r="A40" s="109">
        <v>8</v>
      </c>
      <c r="B40" s="109">
        <v>8</v>
      </c>
      <c r="C40" s="109">
        <v>6</v>
      </c>
      <c r="D40" s="570"/>
      <c r="E40" s="112" t="s">
        <v>2</v>
      </c>
      <c r="F40" s="460"/>
      <c r="G40" s="463"/>
      <c r="H40" s="457"/>
      <c r="I40" s="111" t="s">
        <v>13</v>
      </c>
      <c r="J40" s="112" t="s">
        <v>21</v>
      </c>
      <c r="K40" s="113">
        <v>10270000</v>
      </c>
      <c r="L40" s="113">
        <v>16350000</v>
      </c>
      <c r="M40" s="240">
        <v>11955000</v>
      </c>
      <c r="N40" s="114">
        <v>11955000</v>
      </c>
      <c r="O40" s="114">
        <v>2192148</v>
      </c>
      <c r="P40" s="114">
        <f>N40</f>
        <v>11955000</v>
      </c>
      <c r="Q40" s="115" t="s">
        <v>628</v>
      </c>
      <c r="R40" s="136" t="s">
        <v>471</v>
      </c>
      <c r="S40" s="111" t="s">
        <v>524</v>
      </c>
      <c r="T40" s="111"/>
      <c r="U40" s="102">
        <v>8892328</v>
      </c>
      <c r="V40" s="122" t="s">
        <v>474</v>
      </c>
      <c r="W40" s="140" t="s">
        <v>529</v>
      </c>
      <c r="X40" s="118">
        <v>44561</v>
      </c>
      <c r="Y40" s="242">
        <v>11955000</v>
      </c>
      <c r="Z40" s="391">
        <f>Y40-AD40</f>
        <v>1310407</v>
      </c>
      <c r="AA40" s="391"/>
      <c r="AB40" s="415">
        <f>11955000-Z40</f>
        <v>10644593</v>
      </c>
      <c r="AC40" s="240"/>
      <c r="AD40" s="298">
        <v>10644593</v>
      </c>
      <c r="AE40" s="119">
        <f t="shared" si="1"/>
        <v>-0.1096116269343371</v>
      </c>
      <c r="AF40" s="120"/>
      <c r="AG40" s="111" t="s">
        <v>700</v>
      </c>
      <c r="AH40" s="253" t="s">
        <v>773</v>
      </c>
      <c r="AI40" s="118">
        <v>44470</v>
      </c>
      <c r="AJ40" s="118">
        <v>44562</v>
      </c>
      <c r="AK40" s="118">
        <v>44926</v>
      </c>
      <c r="AL40" s="121" t="s">
        <v>768</v>
      </c>
      <c r="AM40" s="111" t="s">
        <v>822</v>
      </c>
      <c r="AN40" s="111"/>
      <c r="AO40" s="111" t="s">
        <v>524</v>
      </c>
      <c r="AP40" s="111" t="s">
        <v>700</v>
      </c>
      <c r="AQ40" s="106"/>
      <c r="AR40" s="106"/>
      <c r="AS40" s="106"/>
      <c r="AT40" s="106"/>
      <c r="AU40" s="111"/>
    </row>
    <row r="41" spans="1:47" ht="69" customHeight="1" x14ac:dyDescent="0.25">
      <c r="A41" s="109">
        <v>9</v>
      </c>
      <c r="B41" s="109">
        <v>9</v>
      </c>
      <c r="C41" s="109">
        <v>7</v>
      </c>
      <c r="D41" s="570"/>
      <c r="E41" s="112" t="s">
        <v>2</v>
      </c>
      <c r="F41" s="460"/>
      <c r="G41" s="463"/>
      <c r="H41" s="457"/>
      <c r="I41" s="111" t="s">
        <v>14</v>
      </c>
      <c r="J41" s="112" t="s">
        <v>22</v>
      </c>
      <c r="K41" s="113">
        <v>7000000</v>
      </c>
      <c r="L41" s="113">
        <v>17265741</v>
      </c>
      <c r="M41" s="240">
        <v>7000000</v>
      </c>
      <c r="N41" s="114">
        <v>7000000</v>
      </c>
      <c r="O41" s="114">
        <v>0</v>
      </c>
      <c r="P41" s="114">
        <f>N41</f>
        <v>7000000</v>
      </c>
      <c r="Q41" s="115" t="s">
        <v>628</v>
      </c>
      <c r="R41" s="106" t="s">
        <v>471</v>
      </c>
      <c r="S41" s="111" t="s">
        <v>524</v>
      </c>
      <c r="T41" s="111"/>
      <c r="U41" s="102">
        <v>6765440.46</v>
      </c>
      <c r="V41" s="103" t="s">
        <v>623</v>
      </c>
      <c r="W41" s="104" t="s">
        <v>671</v>
      </c>
      <c r="X41" s="118">
        <v>44561</v>
      </c>
      <c r="Y41" s="242">
        <v>7000000</v>
      </c>
      <c r="Z41" s="391"/>
      <c r="AA41" s="391"/>
      <c r="AB41" s="415">
        <v>7000000</v>
      </c>
      <c r="AC41" s="240"/>
      <c r="AD41" s="298">
        <v>7957179</v>
      </c>
      <c r="AE41" s="119">
        <f t="shared" si="1"/>
        <v>0.13673985714285714</v>
      </c>
      <c r="AF41" s="120"/>
      <c r="AG41" s="111" t="s">
        <v>700</v>
      </c>
      <c r="AH41" s="253" t="s">
        <v>775</v>
      </c>
      <c r="AI41" s="118">
        <v>44470</v>
      </c>
      <c r="AJ41" s="118">
        <v>44562</v>
      </c>
      <c r="AK41" s="118">
        <v>44926</v>
      </c>
      <c r="AL41" s="121" t="s">
        <v>768</v>
      </c>
      <c r="AM41" s="111" t="s">
        <v>758</v>
      </c>
      <c r="AN41" s="111"/>
      <c r="AO41" s="111" t="s">
        <v>524</v>
      </c>
      <c r="AP41" s="111" t="s">
        <v>700</v>
      </c>
      <c r="AQ41" s="106"/>
      <c r="AR41" s="106"/>
      <c r="AS41" s="106"/>
      <c r="AT41" s="106"/>
      <c r="AU41" s="111"/>
    </row>
    <row r="42" spans="1:47" ht="73.5" customHeight="1" x14ac:dyDescent="0.25">
      <c r="A42" s="109">
        <v>10</v>
      </c>
      <c r="B42" s="109">
        <v>10</v>
      </c>
      <c r="C42" s="109">
        <v>8</v>
      </c>
      <c r="D42" s="570"/>
      <c r="E42" s="112" t="s">
        <v>2</v>
      </c>
      <c r="F42" s="460"/>
      <c r="G42" s="463"/>
      <c r="H42" s="457"/>
      <c r="I42" s="111" t="s">
        <v>272</v>
      </c>
      <c r="J42" s="112" t="s">
        <v>23</v>
      </c>
      <c r="K42" s="113">
        <v>3500000</v>
      </c>
      <c r="L42" s="113">
        <v>3500000</v>
      </c>
      <c r="M42" s="240">
        <v>3640000</v>
      </c>
      <c r="N42" s="114">
        <v>347690000</v>
      </c>
      <c r="O42" s="114">
        <v>149486124</v>
      </c>
      <c r="P42" s="114">
        <f>N42</f>
        <v>347690000</v>
      </c>
      <c r="Q42" s="115" t="s">
        <v>629</v>
      </c>
      <c r="R42" s="136" t="s">
        <v>471</v>
      </c>
      <c r="S42" s="111" t="s">
        <v>525</v>
      </c>
      <c r="T42" s="111"/>
      <c r="U42" s="102">
        <v>3600000</v>
      </c>
      <c r="V42" s="122" t="s">
        <v>475</v>
      </c>
      <c r="W42" s="140" t="s">
        <v>664</v>
      </c>
      <c r="X42" s="118">
        <v>44561</v>
      </c>
      <c r="Y42" s="242">
        <v>3640000</v>
      </c>
      <c r="Z42" s="391"/>
      <c r="AA42" s="391"/>
      <c r="AB42" s="415">
        <v>3640000</v>
      </c>
      <c r="AC42" s="240">
        <v>3816000</v>
      </c>
      <c r="AD42" s="298">
        <v>3816000</v>
      </c>
      <c r="AE42" s="119">
        <f t="shared" si="1"/>
        <v>4.8351648351648353E-2</v>
      </c>
      <c r="AF42" s="120"/>
      <c r="AG42" s="111" t="s">
        <v>700</v>
      </c>
      <c r="AH42" s="253" t="s">
        <v>837</v>
      </c>
      <c r="AI42" s="118">
        <v>44470</v>
      </c>
      <c r="AJ42" s="118">
        <v>44562</v>
      </c>
      <c r="AK42" s="118">
        <v>44926</v>
      </c>
      <c r="AL42" s="121" t="s">
        <v>768</v>
      </c>
      <c r="AM42" s="111" t="s">
        <v>818</v>
      </c>
      <c r="AN42" s="111"/>
      <c r="AO42" s="111" t="s">
        <v>525</v>
      </c>
      <c r="AP42" s="111" t="s">
        <v>700</v>
      </c>
      <c r="AQ42" s="106"/>
      <c r="AR42" s="106"/>
      <c r="AS42" s="106"/>
      <c r="AT42" s="106"/>
      <c r="AU42" s="111"/>
    </row>
    <row r="43" spans="1:47" ht="180" x14ac:dyDescent="0.25">
      <c r="A43" s="109">
        <v>11</v>
      </c>
      <c r="B43" s="109">
        <v>11</v>
      </c>
      <c r="C43" s="109">
        <v>9</v>
      </c>
      <c r="D43" s="570"/>
      <c r="E43" s="112" t="s">
        <v>2</v>
      </c>
      <c r="F43" s="460"/>
      <c r="G43" s="463"/>
      <c r="H43" s="457"/>
      <c r="I43" s="111" t="s">
        <v>15</v>
      </c>
      <c r="J43" s="112" t="s">
        <v>24</v>
      </c>
      <c r="K43" s="113">
        <v>28800000</v>
      </c>
      <c r="L43" s="113">
        <v>54200000</v>
      </c>
      <c r="M43" s="242">
        <v>29000000</v>
      </c>
      <c r="N43" s="114">
        <v>29000000</v>
      </c>
      <c r="O43" s="114">
        <v>0</v>
      </c>
      <c r="P43" s="114">
        <f>N43</f>
        <v>29000000</v>
      </c>
      <c r="Q43" s="115" t="s">
        <v>628</v>
      </c>
      <c r="R43" s="136" t="s">
        <v>471</v>
      </c>
      <c r="S43" s="111" t="s">
        <v>524</v>
      </c>
      <c r="T43" s="111"/>
      <c r="U43" s="137">
        <v>21530017.710000001</v>
      </c>
      <c r="V43" s="122" t="s">
        <v>476</v>
      </c>
      <c r="W43" s="138" t="s">
        <v>530</v>
      </c>
      <c r="X43" s="118">
        <v>44561</v>
      </c>
      <c r="Y43" s="242">
        <v>29000000</v>
      </c>
      <c r="Z43" s="391">
        <f>Y43-AD43</f>
        <v>4722132</v>
      </c>
      <c r="AA43" s="391"/>
      <c r="AB43" s="415">
        <f>29000000-Z43</f>
        <v>24277868</v>
      </c>
      <c r="AC43" s="240"/>
      <c r="AD43" s="298">
        <v>24277868</v>
      </c>
      <c r="AE43" s="119">
        <f t="shared" si="1"/>
        <v>-0.16283213793103449</v>
      </c>
      <c r="AF43" s="120"/>
      <c r="AG43" s="111" t="s">
        <v>700</v>
      </c>
      <c r="AH43" s="253" t="s">
        <v>777</v>
      </c>
      <c r="AI43" s="118">
        <v>44470</v>
      </c>
      <c r="AJ43" s="118">
        <v>44562</v>
      </c>
      <c r="AK43" s="118">
        <v>44926</v>
      </c>
      <c r="AL43" s="121" t="s">
        <v>768</v>
      </c>
      <c r="AM43" s="111" t="s">
        <v>815</v>
      </c>
      <c r="AN43" s="111"/>
      <c r="AO43" s="111" t="s">
        <v>524</v>
      </c>
      <c r="AP43" s="111" t="s">
        <v>700</v>
      </c>
      <c r="AQ43" s="139"/>
      <c r="AR43" s="139"/>
      <c r="AS43" s="139"/>
      <c r="AT43" s="139"/>
      <c r="AU43" s="111"/>
    </row>
    <row r="44" spans="1:47" ht="76.5" customHeight="1" x14ac:dyDescent="0.25">
      <c r="A44" s="109">
        <v>12</v>
      </c>
      <c r="B44" s="109">
        <v>12</v>
      </c>
      <c r="C44" s="109">
        <v>10</v>
      </c>
      <c r="D44" s="570" t="s">
        <v>991</v>
      </c>
      <c r="E44" s="112" t="s">
        <v>2</v>
      </c>
      <c r="F44" s="460" t="s">
        <v>4</v>
      </c>
      <c r="G44" s="463"/>
      <c r="H44" s="457"/>
      <c r="I44" s="111" t="s">
        <v>273</v>
      </c>
      <c r="J44" s="112" t="s">
        <v>25</v>
      </c>
      <c r="K44" s="113">
        <v>22800000</v>
      </c>
      <c r="L44" s="113">
        <v>28261000</v>
      </c>
      <c r="M44" s="240">
        <v>20000000</v>
      </c>
      <c r="N44" s="114">
        <v>20000000</v>
      </c>
      <c r="O44" s="114">
        <v>0</v>
      </c>
      <c r="P44" s="114">
        <f>N44</f>
        <v>20000000</v>
      </c>
      <c r="Q44" s="115" t="s">
        <v>628</v>
      </c>
      <c r="R44" s="106" t="s">
        <v>471</v>
      </c>
      <c r="S44" s="111" t="s">
        <v>524</v>
      </c>
      <c r="T44" s="111"/>
      <c r="U44" s="102">
        <v>17526083.100000001</v>
      </c>
      <c r="V44" s="103" t="s">
        <v>621</v>
      </c>
      <c r="W44" s="104" t="s">
        <v>672</v>
      </c>
      <c r="X44" s="118">
        <v>44561</v>
      </c>
      <c r="Y44" s="242">
        <v>20000000</v>
      </c>
      <c r="Z44" s="391"/>
      <c r="AA44" s="391"/>
      <c r="AB44" s="415">
        <v>20000000</v>
      </c>
      <c r="AC44" s="240"/>
      <c r="AD44" s="298">
        <v>20701201</v>
      </c>
      <c r="AE44" s="119">
        <f t="shared" si="1"/>
        <v>3.5060050000000002E-2</v>
      </c>
      <c r="AF44" s="120"/>
      <c r="AG44" s="111" t="s">
        <v>700</v>
      </c>
      <c r="AH44" s="253" t="s">
        <v>838</v>
      </c>
      <c r="AI44" s="118">
        <v>44470</v>
      </c>
      <c r="AJ44" s="118">
        <v>44562</v>
      </c>
      <c r="AK44" s="118">
        <v>44926</v>
      </c>
      <c r="AL44" s="121" t="s">
        <v>768</v>
      </c>
      <c r="AM44" s="111" t="s">
        <v>814</v>
      </c>
      <c r="AN44" s="111"/>
      <c r="AO44" s="111" t="s">
        <v>524</v>
      </c>
      <c r="AP44" s="111" t="s">
        <v>700</v>
      </c>
      <c r="AQ44" s="106"/>
      <c r="AR44" s="106"/>
      <c r="AS44" s="106"/>
      <c r="AT44" s="106"/>
      <c r="AU44" s="111"/>
    </row>
    <row r="45" spans="1:47" ht="6.75" customHeight="1" x14ac:dyDescent="0.25">
      <c r="A45" s="490">
        <v>13</v>
      </c>
      <c r="B45" s="493">
        <v>13</v>
      </c>
      <c r="C45" s="493">
        <v>11</v>
      </c>
      <c r="D45" s="570"/>
      <c r="E45" s="524" t="s">
        <v>2</v>
      </c>
      <c r="F45" s="460"/>
      <c r="G45" s="463"/>
      <c r="H45" s="457"/>
      <c r="I45" s="501" t="s">
        <v>16</v>
      </c>
      <c r="J45" s="524" t="s">
        <v>23</v>
      </c>
      <c r="K45" s="525">
        <v>384917640</v>
      </c>
      <c r="L45" s="525">
        <v>459015000</v>
      </c>
      <c r="M45" s="526">
        <v>344060000</v>
      </c>
      <c r="N45" s="485"/>
      <c r="O45" s="485"/>
      <c r="P45" s="485"/>
      <c r="Q45" s="489"/>
      <c r="R45" s="624" t="s">
        <v>471</v>
      </c>
      <c r="S45" s="501" t="s">
        <v>524</v>
      </c>
      <c r="T45" s="501"/>
      <c r="U45" s="102">
        <v>53817000</v>
      </c>
      <c r="V45" s="563" t="s">
        <v>558</v>
      </c>
      <c r="W45" s="562" t="s">
        <v>559</v>
      </c>
      <c r="X45" s="502">
        <v>44561</v>
      </c>
      <c r="Y45" s="512">
        <v>344060000</v>
      </c>
      <c r="Z45" s="516"/>
      <c r="AA45" s="516"/>
      <c r="AB45" s="618">
        <f>344060000+AA45</f>
        <v>344060000</v>
      </c>
      <c r="AC45" s="506"/>
      <c r="AD45" s="540">
        <f>392000000</f>
        <v>392000000</v>
      </c>
      <c r="AE45" s="509">
        <f t="shared" si="1"/>
        <v>0.13933616229727372</v>
      </c>
      <c r="AF45" s="501"/>
      <c r="AG45" s="459" t="s">
        <v>700</v>
      </c>
      <c r="AH45" s="541" t="s">
        <v>839</v>
      </c>
      <c r="AI45" s="494">
        <v>44470</v>
      </c>
      <c r="AJ45" s="494">
        <v>44562</v>
      </c>
      <c r="AK45" s="494">
        <v>44926</v>
      </c>
      <c r="AL45" s="498" t="s">
        <v>768</v>
      </c>
      <c r="AM45" s="459" t="s">
        <v>817</v>
      </c>
      <c r="AN45" s="459"/>
      <c r="AO45" s="459" t="s">
        <v>524</v>
      </c>
      <c r="AP45" s="459" t="s">
        <v>700</v>
      </c>
      <c r="AQ45" s="531"/>
      <c r="AR45" s="106"/>
      <c r="AS45" s="106"/>
      <c r="AT45" s="106"/>
      <c r="AU45" s="111"/>
    </row>
    <row r="46" spans="1:47" ht="1.5" customHeight="1" x14ac:dyDescent="0.25">
      <c r="A46" s="491"/>
      <c r="B46" s="493"/>
      <c r="C46" s="493"/>
      <c r="D46" s="570"/>
      <c r="E46" s="524"/>
      <c r="F46" s="460"/>
      <c r="G46" s="463"/>
      <c r="H46" s="457"/>
      <c r="I46" s="501"/>
      <c r="J46" s="524"/>
      <c r="K46" s="525"/>
      <c r="L46" s="525"/>
      <c r="M46" s="526"/>
      <c r="N46" s="485"/>
      <c r="O46" s="485"/>
      <c r="P46" s="485"/>
      <c r="Q46" s="489"/>
      <c r="R46" s="624"/>
      <c r="S46" s="501"/>
      <c r="T46" s="501"/>
      <c r="U46" s="102">
        <v>50229200</v>
      </c>
      <c r="V46" s="563"/>
      <c r="W46" s="562"/>
      <c r="X46" s="502"/>
      <c r="Y46" s="512"/>
      <c r="Z46" s="518"/>
      <c r="AA46" s="518"/>
      <c r="AB46" s="618"/>
      <c r="AC46" s="507"/>
      <c r="AD46" s="540"/>
      <c r="AE46" s="510"/>
      <c r="AF46" s="501"/>
      <c r="AG46" s="460"/>
      <c r="AH46" s="541"/>
      <c r="AI46" s="500"/>
      <c r="AJ46" s="500"/>
      <c r="AK46" s="500"/>
      <c r="AL46" s="520"/>
      <c r="AM46" s="460"/>
      <c r="AN46" s="460"/>
      <c r="AO46" s="460"/>
      <c r="AP46" s="460"/>
      <c r="AQ46" s="531"/>
      <c r="AR46" s="106"/>
      <c r="AS46" s="106"/>
      <c r="AT46" s="106"/>
      <c r="AU46" s="111"/>
    </row>
    <row r="47" spans="1:47" ht="9" customHeight="1" x14ac:dyDescent="0.25">
      <c r="A47" s="491"/>
      <c r="B47" s="493"/>
      <c r="C47" s="493"/>
      <c r="D47" s="570"/>
      <c r="E47" s="524"/>
      <c r="F47" s="460"/>
      <c r="G47" s="463"/>
      <c r="H47" s="457"/>
      <c r="I47" s="501"/>
      <c r="J47" s="524"/>
      <c r="K47" s="525"/>
      <c r="L47" s="525"/>
      <c r="M47" s="526"/>
      <c r="N47" s="485"/>
      <c r="O47" s="485"/>
      <c r="P47" s="485"/>
      <c r="Q47" s="489"/>
      <c r="R47" s="624"/>
      <c r="S47" s="501"/>
      <c r="T47" s="501"/>
      <c r="U47" s="102">
        <v>50229200</v>
      </c>
      <c r="V47" s="122" t="s">
        <v>561</v>
      </c>
      <c r="W47" s="140" t="s">
        <v>560</v>
      </c>
      <c r="X47" s="502"/>
      <c r="Y47" s="512"/>
      <c r="Z47" s="518"/>
      <c r="AA47" s="518"/>
      <c r="AB47" s="618"/>
      <c r="AC47" s="507"/>
      <c r="AD47" s="540"/>
      <c r="AE47" s="510"/>
      <c r="AF47" s="501"/>
      <c r="AG47" s="460"/>
      <c r="AH47" s="541"/>
      <c r="AI47" s="500"/>
      <c r="AJ47" s="500"/>
      <c r="AK47" s="500"/>
      <c r="AL47" s="520"/>
      <c r="AM47" s="460"/>
      <c r="AN47" s="460"/>
      <c r="AO47" s="460"/>
      <c r="AP47" s="460"/>
      <c r="AQ47" s="531"/>
      <c r="AR47" s="106"/>
      <c r="AS47" s="106"/>
      <c r="AT47" s="106"/>
      <c r="AU47" s="111"/>
    </row>
    <row r="48" spans="1:47" ht="12" customHeight="1" x14ac:dyDescent="0.25">
      <c r="A48" s="491"/>
      <c r="B48" s="493"/>
      <c r="C48" s="493"/>
      <c r="D48" s="570"/>
      <c r="E48" s="524"/>
      <c r="F48" s="460"/>
      <c r="G48" s="463"/>
      <c r="H48" s="457"/>
      <c r="I48" s="501"/>
      <c r="J48" s="524"/>
      <c r="K48" s="525"/>
      <c r="L48" s="525"/>
      <c r="M48" s="526"/>
      <c r="N48" s="485"/>
      <c r="O48" s="485"/>
      <c r="P48" s="485"/>
      <c r="Q48" s="489"/>
      <c r="R48" s="624"/>
      <c r="S48" s="501"/>
      <c r="T48" s="501"/>
      <c r="U48" s="102">
        <v>53817000</v>
      </c>
      <c r="V48" s="563" t="s">
        <v>562</v>
      </c>
      <c r="W48" s="562" t="s">
        <v>563</v>
      </c>
      <c r="X48" s="502"/>
      <c r="Y48" s="512"/>
      <c r="Z48" s="518"/>
      <c r="AA48" s="518"/>
      <c r="AB48" s="618"/>
      <c r="AC48" s="507"/>
      <c r="AD48" s="540"/>
      <c r="AE48" s="510"/>
      <c r="AF48" s="501"/>
      <c r="AG48" s="460"/>
      <c r="AH48" s="541"/>
      <c r="AI48" s="500"/>
      <c r="AJ48" s="500"/>
      <c r="AK48" s="500"/>
      <c r="AL48" s="520"/>
      <c r="AM48" s="460"/>
      <c r="AN48" s="460"/>
      <c r="AO48" s="460"/>
      <c r="AP48" s="460"/>
      <c r="AQ48" s="531"/>
      <c r="AR48" s="106"/>
      <c r="AS48" s="106"/>
      <c r="AT48" s="106"/>
      <c r="AU48" s="111"/>
    </row>
    <row r="49" spans="1:47" s="87" customFormat="1" ht="10.5" customHeight="1" x14ac:dyDescent="0.25">
      <c r="A49" s="491"/>
      <c r="B49" s="493"/>
      <c r="C49" s="493"/>
      <c r="D49" s="570"/>
      <c r="E49" s="524"/>
      <c r="F49" s="460"/>
      <c r="G49" s="463"/>
      <c r="H49" s="457"/>
      <c r="I49" s="501"/>
      <c r="J49" s="524"/>
      <c r="K49" s="525"/>
      <c r="L49" s="525"/>
      <c r="M49" s="526"/>
      <c r="N49" s="485"/>
      <c r="O49" s="485"/>
      <c r="P49" s="485"/>
      <c r="Q49" s="489"/>
      <c r="R49" s="624"/>
      <c r="S49" s="501"/>
      <c r="T49" s="501"/>
      <c r="U49" s="102">
        <v>50229200</v>
      </c>
      <c r="V49" s="563"/>
      <c r="W49" s="562"/>
      <c r="X49" s="502"/>
      <c r="Y49" s="512"/>
      <c r="Z49" s="518"/>
      <c r="AA49" s="518"/>
      <c r="AB49" s="618"/>
      <c r="AC49" s="507"/>
      <c r="AD49" s="540"/>
      <c r="AE49" s="510"/>
      <c r="AF49" s="501"/>
      <c r="AG49" s="460"/>
      <c r="AH49" s="541"/>
      <c r="AI49" s="500"/>
      <c r="AJ49" s="500"/>
      <c r="AK49" s="500"/>
      <c r="AL49" s="520"/>
      <c r="AM49" s="460"/>
      <c r="AN49" s="460"/>
      <c r="AO49" s="460"/>
      <c r="AP49" s="460"/>
      <c r="AQ49" s="531"/>
      <c r="AR49" s="106"/>
      <c r="AS49" s="106"/>
      <c r="AT49" s="106"/>
      <c r="AU49" s="111"/>
    </row>
    <row r="50" spans="1:47" ht="15" customHeight="1" x14ac:dyDescent="0.25">
      <c r="A50" s="491"/>
      <c r="B50" s="493"/>
      <c r="C50" s="493"/>
      <c r="D50" s="570"/>
      <c r="E50" s="524"/>
      <c r="F50" s="460"/>
      <c r="G50" s="463"/>
      <c r="H50" s="457"/>
      <c r="I50" s="501"/>
      <c r="J50" s="524"/>
      <c r="K50" s="525"/>
      <c r="L50" s="525"/>
      <c r="M50" s="526"/>
      <c r="N50" s="485"/>
      <c r="O50" s="485"/>
      <c r="P50" s="485"/>
      <c r="Q50" s="489"/>
      <c r="R50" s="624"/>
      <c r="S50" s="501"/>
      <c r="T50" s="501"/>
      <c r="U50" s="102">
        <v>50229200</v>
      </c>
      <c r="V50" s="122" t="s">
        <v>565</v>
      </c>
      <c r="W50" s="140" t="s">
        <v>564</v>
      </c>
      <c r="X50" s="502"/>
      <c r="Y50" s="512"/>
      <c r="Z50" s="518"/>
      <c r="AA50" s="518"/>
      <c r="AB50" s="618"/>
      <c r="AC50" s="507"/>
      <c r="AD50" s="540"/>
      <c r="AE50" s="510"/>
      <c r="AF50" s="501"/>
      <c r="AG50" s="460"/>
      <c r="AH50" s="541"/>
      <c r="AI50" s="500"/>
      <c r="AJ50" s="500"/>
      <c r="AK50" s="500"/>
      <c r="AL50" s="520"/>
      <c r="AM50" s="460"/>
      <c r="AN50" s="460"/>
      <c r="AO50" s="460"/>
      <c r="AP50" s="460"/>
      <c r="AQ50" s="531"/>
      <c r="AR50" s="106"/>
      <c r="AS50" s="106"/>
      <c r="AT50" s="106"/>
      <c r="AU50" s="111"/>
    </row>
    <row r="51" spans="1:47" ht="6" customHeight="1" x14ac:dyDescent="0.25">
      <c r="A51" s="491"/>
      <c r="B51" s="493"/>
      <c r="C51" s="493"/>
      <c r="D51" s="570"/>
      <c r="E51" s="524"/>
      <c r="F51" s="460"/>
      <c r="G51" s="463"/>
      <c r="H51" s="457"/>
      <c r="I51" s="501"/>
      <c r="J51" s="524"/>
      <c r="K51" s="525"/>
      <c r="L51" s="525"/>
      <c r="M51" s="526"/>
      <c r="N51" s="485"/>
      <c r="O51" s="485"/>
      <c r="P51" s="485"/>
      <c r="Q51" s="489"/>
      <c r="R51" s="624"/>
      <c r="S51" s="501"/>
      <c r="T51" s="501"/>
      <c r="U51" s="102">
        <v>20000000</v>
      </c>
      <c r="V51" s="122" t="s">
        <v>566</v>
      </c>
      <c r="W51" s="140" t="s">
        <v>567</v>
      </c>
      <c r="X51" s="502"/>
      <c r="Y51" s="512"/>
      <c r="Z51" s="518"/>
      <c r="AA51" s="518"/>
      <c r="AB51" s="618"/>
      <c r="AC51" s="507"/>
      <c r="AD51" s="540"/>
      <c r="AE51" s="510"/>
      <c r="AF51" s="501"/>
      <c r="AG51" s="460"/>
      <c r="AH51" s="541"/>
      <c r="AI51" s="500"/>
      <c r="AJ51" s="500"/>
      <c r="AK51" s="500"/>
      <c r="AL51" s="520"/>
      <c r="AM51" s="460"/>
      <c r="AN51" s="460"/>
      <c r="AO51" s="460"/>
      <c r="AP51" s="460"/>
      <c r="AQ51" s="531"/>
      <c r="AR51" s="106"/>
      <c r="AS51" s="106"/>
      <c r="AT51" s="106"/>
      <c r="AU51" s="111"/>
    </row>
    <row r="52" spans="1:47" ht="6" customHeight="1" x14ac:dyDescent="0.25">
      <c r="A52" s="491"/>
      <c r="B52" s="493"/>
      <c r="C52" s="493"/>
      <c r="D52" s="570"/>
      <c r="E52" s="524"/>
      <c r="F52" s="460"/>
      <c r="G52" s="463"/>
      <c r="H52" s="457"/>
      <c r="I52" s="501"/>
      <c r="J52" s="524"/>
      <c r="K52" s="525"/>
      <c r="L52" s="525"/>
      <c r="M52" s="526"/>
      <c r="N52" s="485"/>
      <c r="O52" s="485"/>
      <c r="P52" s="485"/>
      <c r="Q52" s="489"/>
      <c r="R52" s="624"/>
      <c r="S52" s="501"/>
      <c r="T52" s="501"/>
      <c r="U52" s="102">
        <v>50229200</v>
      </c>
      <c r="V52" s="122" t="s">
        <v>568</v>
      </c>
      <c r="W52" s="140" t="s">
        <v>569</v>
      </c>
      <c r="X52" s="502"/>
      <c r="Y52" s="512"/>
      <c r="Z52" s="518"/>
      <c r="AA52" s="518"/>
      <c r="AB52" s="618"/>
      <c r="AC52" s="507"/>
      <c r="AD52" s="540"/>
      <c r="AE52" s="510"/>
      <c r="AF52" s="501"/>
      <c r="AG52" s="460"/>
      <c r="AH52" s="541"/>
      <c r="AI52" s="500"/>
      <c r="AJ52" s="500"/>
      <c r="AK52" s="500"/>
      <c r="AL52" s="520"/>
      <c r="AM52" s="460"/>
      <c r="AN52" s="460"/>
      <c r="AO52" s="460"/>
      <c r="AP52" s="460"/>
      <c r="AQ52" s="531"/>
      <c r="AR52" s="106"/>
      <c r="AS52" s="106"/>
      <c r="AT52" s="106"/>
      <c r="AU52" s="111"/>
    </row>
    <row r="53" spans="1:47" ht="6" customHeight="1" x14ac:dyDescent="0.25">
      <c r="A53" s="492"/>
      <c r="B53" s="493"/>
      <c r="C53" s="493"/>
      <c r="D53" s="570"/>
      <c r="E53" s="524"/>
      <c r="F53" s="460"/>
      <c r="G53" s="463"/>
      <c r="H53" s="457"/>
      <c r="I53" s="501"/>
      <c r="J53" s="524"/>
      <c r="K53" s="525"/>
      <c r="L53" s="525"/>
      <c r="M53" s="526"/>
      <c r="N53" s="485"/>
      <c r="O53" s="485"/>
      <c r="P53" s="485"/>
      <c r="Q53" s="489"/>
      <c r="R53" s="624"/>
      <c r="S53" s="501"/>
      <c r="T53" s="501"/>
      <c r="U53" s="102">
        <v>5000000</v>
      </c>
      <c r="V53" s="122" t="s">
        <v>570</v>
      </c>
      <c r="W53" s="140" t="s">
        <v>571</v>
      </c>
      <c r="X53" s="502"/>
      <c r="Y53" s="512"/>
      <c r="Z53" s="517"/>
      <c r="AA53" s="517"/>
      <c r="AB53" s="618"/>
      <c r="AC53" s="508"/>
      <c r="AD53" s="540"/>
      <c r="AE53" s="511"/>
      <c r="AF53" s="501"/>
      <c r="AG53" s="461"/>
      <c r="AH53" s="541"/>
      <c r="AI53" s="495"/>
      <c r="AJ53" s="495"/>
      <c r="AK53" s="495"/>
      <c r="AL53" s="499"/>
      <c r="AM53" s="461"/>
      <c r="AN53" s="461"/>
      <c r="AO53" s="461"/>
      <c r="AP53" s="461"/>
      <c r="AQ53" s="531"/>
      <c r="AR53" s="106"/>
      <c r="AS53" s="106"/>
      <c r="AT53" s="106"/>
      <c r="AU53" s="111"/>
    </row>
    <row r="54" spans="1:47" ht="137.25" customHeight="1" x14ac:dyDescent="0.25">
      <c r="A54" s="109">
        <v>14</v>
      </c>
      <c r="B54" s="109">
        <v>14</v>
      </c>
      <c r="C54" s="109">
        <v>12</v>
      </c>
      <c r="D54" s="570"/>
      <c r="E54" s="112" t="s">
        <v>2</v>
      </c>
      <c r="F54" s="460"/>
      <c r="G54" s="463" t="s">
        <v>8</v>
      </c>
      <c r="H54" s="457"/>
      <c r="I54" s="111" t="s">
        <v>17</v>
      </c>
      <c r="J54" s="112" t="s">
        <v>26</v>
      </c>
      <c r="K54" s="113">
        <v>7200000</v>
      </c>
      <c r="L54" s="113">
        <v>11657000</v>
      </c>
      <c r="M54" s="240">
        <v>7500000</v>
      </c>
      <c r="N54" s="114">
        <v>7500000</v>
      </c>
      <c r="O54" s="114">
        <v>4230825</v>
      </c>
      <c r="P54" s="114">
        <f>N54</f>
        <v>7500000</v>
      </c>
      <c r="Q54" s="115" t="s">
        <v>630</v>
      </c>
      <c r="R54" s="136" t="s">
        <v>471</v>
      </c>
      <c r="S54" s="111" t="s">
        <v>524</v>
      </c>
      <c r="T54" s="111"/>
      <c r="U54" s="102">
        <v>17964351.600000001</v>
      </c>
      <c r="V54" s="122" t="s">
        <v>477</v>
      </c>
      <c r="W54" s="140" t="s">
        <v>579</v>
      </c>
      <c r="X54" s="141">
        <v>44561</v>
      </c>
      <c r="Y54" s="242">
        <v>7500000</v>
      </c>
      <c r="Z54" s="391"/>
      <c r="AA54" s="391"/>
      <c r="AB54" s="415">
        <v>7500000</v>
      </c>
      <c r="AC54" s="240"/>
      <c r="AD54" s="298">
        <v>9970216</v>
      </c>
      <c r="AE54" s="119">
        <f>((AD54-M54)/M54)</f>
        <v>0.32936213333333331</v>
      </c>
      <c r="AF54" s="120"/>
      <c r="AG54" s="111" t="s">
        <v>700</v>
      </c>
      <c r="AH54" s="253" t="s">
        <v>778</v>
      </c>
      <c r="AI54" s="118">
        <v>44470</v>
      </c>
      <c r="AJ54" s="118">
        <v>44562</v>
      </c>
      <c r="AK54" s="118">
        <v>44926</v>
      </c>
      <c r="AL54" s="121" t="s">
        <v>768</v>
      </c>
      <c r="AM54" s="111" t="s">
        <v>810</v>
      </c>
      <c r="AN54" s="111"/>
      <c r="AO54" s="111" t="s">
        <v>524</v>
      </c>
      <c r="AP54" s="111" t="s">
        <v>700</v>
      </c>
      <c r="AQ54" s="106"/>
      <c r="AR54" s="106"/>
      <c r="AS54" s="106"/>
      <c r="AT54" s="106"/>
      <c r="AU54" s="111"/>
    </row>
    <row r="55" spans="1:47" ht="75" customHeight="1" x14ac:dyDescent="0.25">
      <c r="A55" s="109">
        <v>15</v>
      </c>
      <c r="B55" s="109">
        <v>15</v>
      </c>
      <c r="C55" s="109">
        <v>13</v>
      </c>
      <c r="D55" s="570"/>
      <c r="E55" s="112" t="s">
        <v>2</v>
      </c>
      <c r="F55" s="460"/>
      <c r="G55" s="463"/>
      <c r="H55" s="457"/>
      <c r="I55" s="111" t="s">
        <v>780</v>
      </c>
      <c r="J55" s="112" t="s">
        <v>27</v>
      </c>
      <c r="K55" s="113">
        <v>4000000</v>
      </c>
      <c r="L55" s="113">
        <v>6890000</v>
      </c>
      <c r="M55" s="240">
        <v>2000000</v>
      </c>
      <c r="N55" s="114">
        <v>2000000</v>
      </c>
      <c r="O55" s="114">
        <v>439906</v>
      </c>
      <c r="P55" s="114">
        <f>N55</f>
        <v>2000000</v>
      </c>
      <c r="Q55" s="115" t="s">
        <v>631</v>
      </c>
      <c r="R55" s="136" t="s">
        <v>471</v>
      </c>
      <c r="S55" s="111" t="s">
        <v>524</v>
      </c>
      <c r="T55" s="111"/>
      <c r="U55" s="102">
        <v>3437464.7</v>
      </c>
      <c r="V55" s="122" t="s">
        <v>478</v>
      </c>
      <c r="W55" s="140" t="s">
        <v>580</v>
      </c>
      <c r="X55" s="141">
        <v>44561</v>
      </c>
      <c r="Y55" s="242">
        <v>2000000</v>
      </c>
      <c r="Z55" s="391"/>
      <c r="AA55" s="391"/>
      <c r="AB55" s="415">
        <v>2000000</v>
      </c>
      <c r="AC55" s="240"/>
      <c r="AD55" s="298">
        <v>2012248</v>
      </c>
      <c r="AE55" s="119">
        <f>((AD55-M55)/M55)</f>
        <v>6.1240000000000001E-3</v>
      </c>
      <c r="AF55" s="120"/>
      <c r="AG55" s="111" t="s">
        <v>700</v>
      </c>
      <c r="AH55" s="253" t="s">
        <v>840</v>
      </c>
      <c r="AI55" s="118">
        <v>44470</v>
      </c>
      <c r="AJ55" s="118">
        <v>44562</v>
      </c>
      <c r="AK55" s="118">
        <v>44926</v>
      </c>
      <c r="AL55" s="121" t="s">
        <v>768</v>
      </c>
      <c r="AM55" s="111" t="s">
        <v>812</v>
      </c>
      <c r="AN55" s="111"/>
      <c r="AO55" s="111" t="s">
        <v>524</v>
      </c>
      <c r="AP55" s="111" t="s">
        <v>700</v>
      </c>
      <c r="AQ55" s="106"/>
      <c r="AR55" s="106"/>
      <c r="AS55" s="106"/>
      <c r="AT55" s="106"/>
      <c r="AU55" s="111"/>
    </row>
    <row r="56" spans="1:47" ht="74.25" customHeight="1" x14ac:dyDescent="0.25">
      <c r="A56" s="109">
        <v>16</v>
      </c>
      <c r="B56" s="109">
        <v>16</v>
      </c>
      <c r="C56" s="109">
        <v>14</v>
      </c>
      <c r="D56" s="570"/>
      <c r="E56" s="112" t="s">
        <v>2</v>
      </c>
      <c r="F56" s="460"/>
      <c r="G56" s="463"/>
      <c r="H56" s="457"/>
      <c r="I56" s="111" t="s">
        <v>779</v>
      </c>
      <c r="J56" s="112" t="s">
        <v>28</v>
      </c>
      <c r="K56" s="113">
        <v>10270000</v>
      </c>
      <c r="L56" s="113">
        <v>6360000</v>
      </c>
      <c r="M56" s="240">
        <v>4000000</v>
      </c>
      <c r="N56" s="114">
        <v>4000000</v>
      </c>
      <c r="O56" s="114">
        <v>850625</v>
      </c>
      <c r="P56" s="114">
        <f>N56</f>
        <v>4000000</v>
      </c>
      <c r="Q56" s="115" t="s">
        <v>631</v>
      </c>
      <c r="R56" s="136" t="s">
        <v>471</v>
      </c>
      <c r="S56" s="111" t="s">
        <v>524</v>
      </c>
      <c r="T56" s="111"/>
      <c r="U56" s="102">
        <v>9839348.5999999996</v>
      </c>
      <c r="V56" s="122" t="s">
        <v>479</v>
      </c>
      <c r="W56" s="140" t="s">
        <v>580</v>
      </c>
      <c r="X56" s="141">
        <v>44561</v>
      </c>
      <c r="Y56" s="242">
        <v>4000000</v>
      </c>
      <c r="Z56" s="391"/>
      <c r="AA56" s="391"/>
      <c r="AB56" s="415">
        <v>4000000</v>
      </c>
      <c r="AC56" s="240"/>
      <c r="AD56" s="298">
        <v>5179667</v>
      </c>
      <c r="AE56" s="119">
        <f>((AD56-M56)/M56)</f>
        <v>0.29491675000000001</v>
      </c>
      <c r="AF56" s="120"/>
      <c r="AG56" s="111" t="s">
        <v>700</v>
      </c>
      <c r="AH56" s="253" t="s">
        <v>841</v>
      </c>
      <c r="AI56" s="118">
        <v>44470</v>
      </c>
      <c r="AJ56" s="118">
        <v>44562</v>
      </c>
      <c r="AK56" s="118">
        <v>44926</v>
      </c>
      <c r="AL56" s="121" t="s">
        <v>768</v>
      </c>
      <c r="AM56" s="111" t="s">
        <v>821</v>
      </c>
      <c r="AN56" s="111"/>
      <c r="AO56" s="111" t="s">
        <v>524</v>
      </c>
      <c r="AP56" s="111" t="s">
        <v>700</v>
      </c>
      <c r="AQ56" s="106"/>
      <c r="AR56" s="106"/>
      <c r="AS56" s="106"/>
      <c r="AT56" s="106"/>
      <c r="AU56" s="111"/>
    </row>
    <row r="57" spans="1:47" ht="120.75" customHeight="1" x14ac:dyDescent="0.25">
      <c r="A57" s="109">
        <v>17</v>
      </c>
      <c r="B57" s="109">
        <v>17</v>
      </c>
      <c r="C57" s="109">
        <v>15</v>
      </c>
      <c r="D57" s="570"/>
      <c r="E57" s="112" t="s">
        <v>2</v>
      </c>
      <c r="F57" s="460"/>
      <c r="G57" s="463"/>
      <c r="H57" s="457"/>
      <c r="I57" s="111" t="s">
        <v>781</v>
      </c>
      <c r="J57" s="112" t="s">
        <v>29</v>
      </c>
      <c r="K57" s="113">
        <v>6000000</v>
      </c>
      <c r="L57" s="113">
        <v>8724300</v>
      </c>
      <c r="M57" s="240">
        <v>8500000</v>
      </c>
      <c r="N57" s="114">
        <v>8500000</v>
      </c>
      <c r="O57" s="114">
        <v>2866112</v>
      </c>
      <c r="P57" s="114">
        <f>N57</f>
        <v>8500000</v>
      </c>
      <c r="Q57" s="115" t="s">
        <v>631</v>
      </c>
      <c r="R57" s="136" t="s">
        <v>471</v>
      </c>
      <c r="S57" s="111" t="s">
        <v>524</v>
      </c>
      <c r="T57" s="111"/>
      <c r="U57" s="102">
        <v>14506496</v>
      </c>
      <c r="V57" s="122" t="s">
        <v>480</v>
      </c>
      <c r="W57" s="140" t="s">
        <v>581</v>
      </c>
      <c r="X57" s="141">
        <v>44561</v>
      </c>
      <c r="Y57" s="242">
        <v>8500000</v>
      </c>
      <c r="Z57" s="391">
        <f>Y57-AD57</f>
        <v>122499</v>
      </c>
      <c r="AA57" s="391"/>
      <c r="AB57" s="415">
        <f>8500000-Z57</f>
        <v>8377501</v>
      </c>
      <c r="AC57" s="240"/>
      <c r="AD57" s="298">
        <v>8377501</v>
      </c>
      <c r="AE57" s="119">
        <f>((AD57-M57)/M57)</f>
        <v>-1.4411647058823529E-2</v>
      </c>
      <c r="AF57" s="120"/>
      <c r="AG57" s="111" t="s">
        <v>700</v>
      </c>
      <c r="AH57" s="253" t="s">
        <v>782</v>
      </c>
      <c r="AI57" s="118">
        <v>44470</v>
      </c>
      <c r="AJ57" s="118">
        <v>44562</v>
      </c>
      <c r="AK57" s="118">
        <v>44926</v>
      </c>
      <c r="AL57" s="121" t="s">
        <v>768</v>
      </c>
      <c r="AM57" s="111" t="s">
        <v>750</v>
      </c>
      <c r="AN57" s="111"/>
      <c r="AO57" s="111" t="s">
        <v>524</v>
      </c>
      <c r="AP57" s="111" t="s">
        <v>700</v>
      </c>
      <c r="AQ57" s="106"/>
      <c r="AR57" s="106"/>
      <c r="AS57" s="106"/>
      <c r="AT57" s="106"/>
      <c r="AU57" s="111"/>
    </row>
    <row r="58" spans="1:47" ht="78.75" customHeight="1" x14ac:dyDescent="0.25">
      <c r="A58" s="109">
        <v>18</v>
      </c>
      <c r="B58" s="109">
        <v>18</v>
      </c>
      <c r="C58" s="109">
        <v>16</v>
      </c>
      <c r="D58" s="570" t="s">
        <v>991</v>
      </c>
      <c r="E58" s="112" t="s">
        <v>2</v>
      </c>
      <c r="F58" s="461"/>
      <c r="G58" s="464"/>
      <c r="H58" s="458"/>
      <c r="I58" s="111" t="s">
        <v>783</v>
      </c>
      <c r="J58" s="112" t="s">
        <v>30</v>
      </c>
      <c r="K58" s="113">
        <v>33600000</v>
      </c>
      <c r="L58" s="113">
        <v>43350000</v>
      </c>
      <c r="M58" s="240">
        <v>40000000</v>
      </c>
      <c r="N58" s="114">
        <v>40000000</v>
      </c>
      <c r="O58" s="114">
        <v>11399320</v>
      </c>
      <c r="P58" s="114">
        <f>N58</f>
        <v>40000000</v>
      </c>
      <c r="Q58" s="115" t="s">
        <v>631</v>
      </c>
      <c r="R58" s="136" t="s">
        <v>471</v>
      </c>
      <c r="S58" s="111" t="s">
        <v>524</v>
      </c>
      <c r="T58" s="111"/>
      <c r="U58" s="102">
        <v>69368000</v>
      </c>
      <c r="V58" s="122" t="s">
        <v>481</v>
      </c>
      <c r="W58" s="140" t="s">
        <v>582</v>
      </c>
      <c r="X58" s="141">
        <v>44561</v>
      </c>
      <c r="Y58" s="242">
        <v>40000000</v>
      </c>
      <c r="Z58" s="391"/>
      <c r="AA58" s="391"/>
      <c r="AB58" s="415">
        <v>40000000</v>
      </c>
      <c r="AC58" s="240"/>
      <c r="AD58" s="298">
        <v>48304372</v>
      </c>
      <c r="AE58" s="119">
        <f>((AD58-M58)/M58)</f>
        <v>0.2076093</v>
      </c>
      <c r="AF58" s="120"/>
      <c r="AG58" s="111" t="s">
        <v>700</v>
      </c>
      <c r="AH58" s="253" t="s">
        <v>842</v>
      </c>
      <c r="AI58" s="118">
        <v>44470</v>
      </c>
      <c r="AJ58" s="118">
        <v>44562</v>
      </c>
      <c r="AK58" s="118">
        <v>44926</v>
      </c>
      <c r="AL58" s="121" t="s">
        <v>768</v>
      </c>
      <c r="AM58" s="111" t="s">
        <v>816</v>
      </c>
      <c r="AN58" s="111"/>
      <c r="AO58" s="111" t="s">
        <v>524</v>
      </c>
      <c r="AP58" s="111" t="s">
        <v>700</v>
      </c>
      <c r="AQ58" s="106"/>
      <c r="AR58" s="106"/>
      <c r="AS58" s="106"/>
      <c r="AT58" s="106"/>
      <c r="AU58" s="111"/>
    </row>
    <row r="59" spans="1:47" ht="160.5" customHeight="1" x14ac:dyDescent="0.25">
      <c r="A59" s="124">
        <v>19</v>
      </c>
      <c r="B59" s="142">
        <v>19</v>
      </c>
      <c r="C59" s="571"/>
      <c r="D59" s="570"/>
      <c r="E59" s="112" t="s">
        <v>2</v>
      </c>
      <c r="F59" s="111">
        <v>5191</v>
      </c>
      <c r="G59" s="125" t="s">
        <v>155</v>
      </c>
      <c r="H59" s="316" t="s">
        <v>1055</v>
      </c>
      <c r="I59" s="111" t="s">
        <v>843</v>
      </c>
      <c r="J59" s="112" t="s">
        <v>45</v>
      </c>
      <c r="K59" s="126"/>
      <c r="L59" s="126"/>
      <c r="M59" s="241"/>
      <c r="N59" s="126"/>
      <c r="O59" s="126"/>
      <c r="P59" s="126"/>
      <c r="Q59" s="127"/>
      <c r="R59" s="127"/>
      <c r="S59" s="128"/>
      <c r="T59" s="128"/>
      <c r="U59" s="129" t="s">
        <v>740</v>
      </c>
      <c r="V59" s="130"/>
      <c r="W59" s="143"/>
      <c r="X59" s="144"/>
      <c r="Y59" s="242"/>
      <c r="Z59" s="391"/>
      <c r="AA59" s="391">
        <f>AD59</f>
        <v>182477</v>
      </c>
      <c r="AB59" s="415">
        <f>AD59</f>
        <v>182477</v>
      </c>
      <c r="AC59" s="240">
        <v>182476.84</v>
      </c>
      <c r="AD59" s="298">
        <v>182477</v>
      </c>
      <c r="AE59" s="119"/>
      <c r="AF59" s="120"/>
      <c r="AG59" s="111" t="s">
        <v>700</v>
      </c>
      <c r="AH59" s="253" t="s">
        <v>916</v>
      </c>
      <c r="AI59" s="118">
        <v>44835</v>
      </c>
      <c r="AJ59" s="118">
        <v>44562</v>
      </c>
      <c r="AK59" s="118" t="s">
        <v>879</v>
      </c>
      <c r="AL59" s="121" t="s">
        <v>768</v>
      </c>
      <c r="AM59" s="111" t="s">
        <v>819</v>
      </c>
      <c r="AN59" s="111"/>
      <c r="AO59" s="111" t="s">
        <v>526</v>
      </c>
      <c r="AP59" s="111" t="s">
        <v>700</v>
      </c>
      <c r="AQ59" s="106"/>
      <c r="AR59" s="106"/>
      <c r="AS59" s="106"/>
      <c r="AT59" s="106"/>
      <c r="AU59" s="111"/>
    </row>
    <row r="60" spans="1:47" ht="81" customHeight="1" x14ac:dyDescent="0.25">
      <c r="A60" s="124">
        <v>20</v>
      </c>
      <c r="B60" s="142">
        <v>20</v>
      </c>
      <c r="C60" s="572"/>
      <c r="D60" s="570"/>
      <c r="E60" s="379" t="s">
        <v>2</v>
      </c>
      <c r="F60" s="376">
        <v>5311</v>
      </c>
      <c r="G60" s="378" t="s">
        <v>787</v>
      </c>
      <c r="H60" s="384" t="s">
        <v>1056</v>
      </c>
      <c r="I60" s="376" t="s">
        <v>1083</v>
      </c>
      <c r="J60" s="379" t="s">
        <v>45</v>
      </c>
      <c r="K60" s="126"/>
      <c r="L60" s="126"/>
      <c r="M60" s="241"/>
      <c r="N60" s="126"/>
      <c r="O60" s="126"/>
      <c r="P60" s="126"/>
      <c r="Q60" s="127"/>
      <c r="R60" s="127"/>
      <c r="S60" s="128"/>
      <c r="T60" s="128"/>
      <c r="U60" s="129" t="s">
        <v>740</v>
      </c>
      <c r="V60" s="130"/>
      <c r="W60" s="143"/>
      <c r="X60" s="144"/>
      <c r="Y60" s="242"/>
      <c r="Z60" s="391"/>
      <c r="AA60" s="391">
        <v>2000000</v>
      </c>
      <c r="AB60" s="415">
        <v>2000000</v>
      </c>
      <c r="AC60" s="380"/>
      <c r="AD60" s="385">
        <v>2000000</v>
      </c>
      <c r="AE60" s="119"/>
      <c r="AF60" s="120"/>
      <c r="AG60" s="376" t="s">
        <v>700</v>
      </c>
      <c r="AH60" s="383"/>
      <c r="AI60" s="118">
        <v>44515</v>
      </c>
      <c r="AJ60" s="118">
        <v>44562</v>
      </c>
      <c r="AK60" s="118" t="s">
        <v>879</v>
      </c>
      <c r="AL60" s="121"/>
      <c r="AM60" s="376"/>
      <c r="AN60" s="376"/>
      <c r="AO60" s="376" t="s">
        <v>524</v>
      </c>
      <c r="AP60" s="376" t="s">
        <v>700</v>
      </c>
      <c r="AQ60" s="381"/>
      <c r="AR60" s="381"/>
      <c r="AS60" s="381"/>
      <c r="AT60" s="381"/>
      <c r="AU60" s="376"/>
    </row>
    <row r="61" spans="1:47" ht="69" customHeight="1" x14ac:dyDescent="0.25">
      <c r="A61" s="124">
        <v>21</v>
      </c>
      <c r="B61" s="142">
        <v>21</v>
      </c>
      <c r="C61" s="572"/>
      <c r="D61" s="570"/>
      <c r="E61" s="379" t="s">
        <v>2</v>
      </c>
      <c r="F61" s="376">
        <v>5321</v>
      </c>
      <c r="G61" s="378" t="s">
        <v>1084</v>
      </c>
      <c r="H61" s="384" t="s">
        <v>1085</v>
      </c>
      <c r="I61" s="376" t="s">
        <v>1086</v>
      </c>
      <c r="J61" s="379" t="s">
        <v>45</v>
      </c>
      <c r="K61" s="126"/>
      <c r="L61" s="126"/>
      <c r="M61" s="241"/>
      <c r="N61" s="126"/>
      <c r="O61" s="126"/>
      <c r="P61" s="126"/>
      <c r="Q61" s="127"/>
      <c r="R61" s="127"/>
      <c r="S61" s="128"/>
      <c r="T61" s="128"/>
      <c r="U61" s="129" t="s">
        <v>740</v>
      </c>
      <c r="V61" s="130"/>
      <c r="W61" s="143"/>
      <c r="X61" s="144"/>
      <c r="Y61" s="242"/>
      <c r="Z61" s="391"/>
      <c r="AA61" s="391">
        <f>AD61</f>
        <v>1250000</v>
      </c>
      <c r="AB61" s="415">
        <f>AA61</f>
        <v>1250000</v>
      </c>
      <c r="AC61" s="380"/>
      <c r="AD61" s="385">
        <v>1250000</v>
      </c>
      <c r="AE61" s="119"/>
      <c r="AF61" s="120"/>
      <c r="AG61" s="376" t="s">
        <v>700</v>
      </c>
      <c r="AH61" s="383"/>
      <c r="AI61" s="118">
        <v>44515</v>
      </c>
      <c r="AJ61" s="118">
        <v>44562</v>
      </c>
      <c r="AK61" s="118" t="s">
        <v>879</v>
      </c>
      <c r="AL61" s="121"/>
      <c r="AM61" s="376"/>
      <c r="AN61" s="376"/>
      <c r="AO61" s="376" t="s">
        <v>524</v>
      </c>
      <c r="AP61" s="376" t="s">
        <v>700</v>
      </c>
      <c r="AQ61" s="381"/>
      <c r="AR61" s="381"/>
      <c r="AS61" s="381"/>
      <c r="AT61" s="381"/>
      <c r="AU61" s="376"/>
    </row>
    <row r="62" spans="1:47" s="156" customFormat="1" ht="36.75" customHeight="1" x14ac:dyDescent="0.25">
      <c r="A62" s="480" t="s">
        <v>924</v>
      </c>
      <c r="B62" s="481"/>
      <c r="C62" s="481"/>
      <c r="D62" s="481"/>
      <c r="E62" s="481"/>
      <c r="F62" s="482"/>
      <c r="G62" s="145"/>
      <c r="H62" s="317"/>
      <c r="I62" s="145"/>
      <c r="J62" s="147"/>
      <c r="K62" s="148"/>
      <c r="L62" s="148">
        <f>SUM(L20:L59)</f>
        <v>1030179603</v>
      </c>
      <c r="M62" s="238">
        <f>SUM(M20:M59)</f>
        <v>747973101</v>
      </c>
      <c r="N62" s="148"/>
      <c r="O62" s="148"/>
      <c r="P62" s="148"/>
      <c r="Q62" s="149"/>
      <c r="R62" s="149"/>
      <c r="S62" s="145"/>
      <c r="T62" s="145"/>
      <c r="U62" s="150"/>
      <c r="V62" s="146"/>
      <c r="W62" s="151"/>
      <c r="X62" s="152"/>
      <c r="Y62" s="410"/>
      <c r="Z62" s="411"/>
      <c r="AA62" s="411"/>
      <c r="AB62" s="429">
        <f>SUM(AB20:AB61)</f>
        <v>745596045</v>
      </c>
      <c r="AC62" s="238"/>
      <c r="AD62" s="300">
        <f>SUM(AD20:AD61)</f>
        <v>898913770</v>
      </c>
      <c r="AE62" s="153">
        <f>((AD62-M62)/M62)</f>
        <v>0.2017995951969401</v>
      </c>
      <c r="AF62" s="154"/>
      <c r="AG62" s="145"/>
      <c r="AH62" s="255"/>
      <c r="AI62" s="155"/>
      <c r="AJ62" s="155"/>
      <c r="AK62" s="155"/>
      <c r="AL62" s="145"/>
      <c r="AM62" s="145"/>
      <c r="AN62" s="145"/>
      <c r="AO62" s="145"/>
      <c r="AP62" s="145"/>
      <c r="AQ62" s="149"/>
      <c r="AR62" s="149"/>
      <c r="AS62" s="149"/>
      <c r="AT62" s="149"/>
      <c r="AU62" s="145"/>
    </row>
    <row r="63" spans="1:47" ht="30" customHeight="1" x14ac:dyDescent="0.25">
      <c r="A63" s="157"/>
      <c r="B63" s="157"/>
      <c r="C63" s="311">
        <v>17</v>
      </c>
      <c r="D63" s="368"/>
      <c r="E63" s="178" t="s">
        <v>35</v>
      </c>
      <c r="F63" s="412">
        <v>2161</v>
      </c>
      <c r="G63" s="128" t="s">
        <v>38</v>
      </c>
      <c r="H63" s="319" t="s">
        <v>274</v>
      </c>
      <c r="I63" s="128" t="s">
        <v>41</v>
      </c>
      <c r="J63" s="178" t="s">
        <v>19</v>
      </c>
      <c r="K63" s="126"/>
      <c r="L63" s="126"/>
      <c r="M63" s="241">
        <v>75000</v>
      </c>
      <c r="N63" s="126">
        <v>75000</v>
      </c>
      <c r="O63" s="126">
        <v>24167</v>
      </c>
      <c r="P63" s="126">
        <v>0</v>
      </c>
      <c r="Q63" s="127" t="s">
        <v>632</v>
      </c>
      <c r="R63" s="127" t="s">
        <v>678</v>
      </c>
      <c r="S63" s="128" t="s">
        <v>526</v>
      </c>
      <c r="T63" s="128"/>
      <c r="U63" s="129"/>
      <c r="V63" s="165"/>
      <c r="W63" s="164"/>
      <c r="X63" s="144"/>
      <c r="Y63" s="241">
        <v>75000</v>
      </c>
      <c r="Z63" s="423">
        <f>Y63</f>
        <v>75000</v>
      </c>
      <c r="AA63" s="423"/>
      <c r="AB63" s="424"/>
      <c r="AC63" s="241"/>
      <c r="AD63" s="301"/>
      <c r="AE63" s="159"/>
      <c r="AF63" s="160"/>
      <c r="AG63" s="128"/>
      <c r="AH63" s="256"/>
      <c r="AI63" s="128"/>
      <c r="AJ63" s="128"/>
      <c r="AK63" s="128"/>
      <c r="AL63" s="161"/>
      <c r="AM63" s="128"/>
      <c r="AN63" s="128"/>
      <c r="AO63" s="128"/>
      <c r="AP63" s="128"/>
      <c r="AQ63" s="127"/>
      <c r="AR63" s="127"/>
      <c r="AS63" s="127"/>
      <c r="AT63" s="127"/>
      <c r="AU63" s="128"/>
    </row>
    <row r="64" spans="1:47" ht="78" customHeight="1" x14ac:dyDescent="0.25">
      <c r="A64" s="490">
        <v>22</v>
      </c>
      <c r="B64" s="490">
        <v>1</v>
      </c>
      <c r="C64" s="490">
        <v>18</v>
      </c>
      <c r="D64" s="615" t="s">
        <v>992</v>
      </c>
      <c r="E64" s="469" t="s">
        <v>261</v>
      </c>
      <c r="F64" s="472">
        <v>2212</v>
      </c>
      <c r="G64" s="462" t="s">
        <v>39</v>
      </c>
      <c r="H64" s="456" t="s">
        <v>275</v>
      </c>
      <c r="I64" s="459" t="s">
        <v>43</v>
      </c>
      <c r="J64" s="469" t="s">
        <v>45</v>
      </c>
      <c r="K64" s="567">
        <v>1250000</v>
      </c>
      <c r="L64" s="567">
        <v>1871065</v>
      </c>
      <c r="M64" s="506">
        <v>2100000</v>
      </c>
      <c r="N64" s="486">
        <v>2100000</v>
      </c>
      <c r="O64" s="486">
        <v>365347</v>
      </c>
      <c r="P64" s="486">
        <f>N64*1.056</f>
        <v>2217600</v>
      </c>
      <c r="Q64" s="575" t="s">
        <v>633</v>
      </c>
      <c r="R64" s="564" t="s">
        <v>471</v>
      </c>
      <c r="S64" s="459" t="s">
        <v>524</v>
      </c>
      <c r="T64" s="459"/>
      <c r="U64" s="102">
        <v>292404.94</v>
      </c>
      <c r="V64" s="122" t="s">
        <v>574</v>
      </c>
      <c r="W64" s="140" t="s">
        <v>572</v>
      </c>
      <c r="X64" s="503">
        <v>44561</v>
      </c>
      <c r="Y64" s="513">
        <v>2100000</v>
      </c>
      <c r="Z64" s="516"/>
      <c r="AA64" s="516"/>
      <c r="AB64" s="603">
        <v>2100000</v>
      </c>
      <c r="AC64" s="506">
        <v>2858402.78</v>
      </c>
      <c r="AD64" s="496">
        <v>2858403</v>
      </c>
      <c r="AE64" s="509">
        <f>((AD64-M64)/M64)</f>
        <v>0.3611442857142857</v>
      </c>
      <c r="AF64" s="459"/>
      <c r="AG64" s="459" t="s">
        <v>700</v>
      </c>
      <c r="AH64" s="542" t="s">
        <v>1032</v>
      </c>
      <c r="AI64" s="494">
        <v>44470</v>
      </c>
      <c r="AJ64" s="494">
        <v>44562</v>
      </c>
      <c r="AK64" s="494">
        <v>44926</v>
      </c>
      <c r="AL64" s="498" t="s">
        <v>748</v>
      </c>
      <c r="AM64" s="459" t="s">
        <v>811</v>
      </c>
      <c r="AN64" s="459" t="s">
        <v>713</v>
      </c>
      <c r="AO64" s="459" t="s">
        <v>524</v>
      </c>
      <c r="AP64" s="459" t="s">
        <v>700</v>
      </c>
      <c r="AQ64" s="506"/>
      <c r="AR64" s="506"/>
      <c r="AS64" s="506"/>
      <c r="AT64" s="506"/>
      <c r="AU64" s="459"/>
    </row>
    <row r="65" spans="1:47" ht="68.25" customHeight="1" x14ac:dyDescent="0.25">
      <c r="A65" s="491"/>
      <c r="B65" s="491"/>
      <c r="C65" s="491"/>
      <c r="D65" s="615"/>
      <c r="E65" s="470"/>
      <c r="F65" s="473"/>
      <c r="G65" s="463"/>
      <c r="H65" s="457"/>
      <c r="I65" s="460"/>
      <c r="J65" s="470"/>
      <c r="K65" s="568"/>
      <c r="L65" s="568"/>
      <c r="M65" s="507"/>
      <c r="N65" s="487"/>
      <c r="O65" s="487"/>
      <c r="P65" s="487"/>
      <c r="Q65" s="623"/>
      <c r="R65" s="565"/>
      <c r="S65" s="460"/>
      <c r="T65" s="460"/>
      <c r="U65" s="102">
        <v>1028948.65</v>
      </c>
      <c r="V65" s="122" t="s">
        <v>575</v>
      </c>
      <c r="W65" s="140" t="s">
        <v>573</v>
      </c>
      <c r="X65" s="504"/>
      <c r="Y65" s="514"/>
      <c r="Z65" s="518"/>
      <c r="AA65" s="518"/>
      <c r="AB65" s="619"/>
      <c r="AC65" s="507"/>
      <c r="AD65" s="519"/>
      <c r="AE65" s="510"/>
      <c r="AF65" s="460"/>
      <c r="AG65" s="460"/>
      <c r="AH65" s="543"/>
      <c r="AI65" s="500"/>
      <c r="AJ65" s="500"/>
      <c r="AK65" s="500"/>
      <c r="AL65" s="520"/>
      <c r="AM65" s="460"/>
      <c r="AN65" s="460"/>
      <c r="AO65" s="460"/>
      <c r="AP65" s="460"/>
      <c r="AQ65" s="507"/>
      <c r="AR65" s="507"/>
      <c r="AS65" s="507"/>
      <c r="AT65" s="507"/>
      <c r="AU65" s="460"/>
    </row>
    <row r="66" spans="1:47" ht="38.25" customHeight="1" x14ac:dyDescent="0.25">
      <c r="A66" s="492"/>
      <c r="B66" s="492"/>
      <c r="C66" s="492"/>
      <c r="D66" s="615"/>
      <c r="E66" s="471"/>
      <c r="F66" s="474"/>
      <c r="G66" s="464"/>
      <c r="H66" s="458"/>
      <c r="I66" s="461"/>
      <c r="J66" s="471"/>
      <c r="K66" s="569"/>
      <c r="L66" s="569"/>
      <c r="M66" s="508"/>
      <c r="N66" s="488"/>
      <c r="O66" s="488"/>
      <c r="P66" s="488"/>
      <c r="Q66" s="576"/>
      <c r="R66" s="566"/>
      <c r="S66" s="461"/>
      <c r="T66" s="461"/>
      <c r="U66" s="113">
        <v>111283.2</v>
      </c>
      <c r="V66" s="122" t="s">
        <v>576</v>
      </c>
      <c r="W66" s="140" t="s">
        <v>577</v>
      </c>
      <c r="X66" s="505"/>
      <c r="Y66" s="515"/>
      <c r="Z66" s="517"/>
      <c r="AA66" s="517"/>
      <c r="AB66" s="604"/>
      <c r="AC66" s="508"/>
      <c r="AD66" s="497"/>
      <c r="AE66" s="511"/>
      <c r="AF66" s="461"/>
      <c r="AG66" s="461"/>
      <c r="AH66" s="544"/>
      <c r="AI66" s="495"/>
      <c r="AJ66" s="495"/>
      <c r="AK66" s="495"/>
      <c r="AL66" s="499"/>
      <c r="AM66" s="461"/>
      <c r="AN66" s="461"/>
      <c r="AO66" s="461"/>
      <c r="AP66" s="461"/>
      <c r="AQ66" s="508"/>
      <c r="AR66" s="508"/>
      <c r="AS66" s="508"/>
      <c r="AT66" s="508"/>
      <c r="AU66" s="461"/>
    </row>
    <row r="67" spans="1:47" ht="179.25" customHeight="1" x14ac:dyDescent="0.25">
      <c r="A67" s="124">
        <v>23</v>
      </c>
      <c r="B67" s="142">
        <v>2</v>
      </c>
      <c r="C67" s="171"/>
      <c r="D67" s="615"/>
      <c r="E67" s="67" t="s">
        <v>261</v>
      </c>
      <c r="F67" s="111" t="s">
        <v>60</v>
      </c>
      <c r="G67" s="125" t="s">
        <v>83</v>
      </c>
      <c r="H67" s="316" t="s">
        <v>283</v>
      </c>
      <c r="I67" s="111" t="s">
        <v>759</v>
      </c>
      <c r="J67" s="112" t="s">
        <v>18</v>
      </c>
      <c r="K67" s="126"/>
      <c r="L67" s="126"/>
      <c r="M67" s="241"/>
      <c r="N67" s="126"/>
      <c r="O67" s="126"/>
      <c r="P67" s="126"/>
      <c r="Q67" s="127"/>
      <c r="R67" s="127"/>
      <c r="S67" s="128"/>
      <c r="T67" s="128"/>
      <c r="U67" s="129" t="s">
        <v>740</v>
      </c>
      <c r="V67" s="130"/>
      <c r="W67" s="143"/>
      <c r="X67" s="144"/>
      <c r="Y67" s="242"/>
      <c r="Z67" s="391"/>
      <c r="AA67" s="391">
        <f>AD67</f>
        <v>55000</v>
      </c>
      <c r="AB67" s="415">
        <v>55000</v>
      </c>
      <c r="AC67" s="106">
        <v>51427.44</v>
      </c>
      <c r="AD67" s="298">
        <v>55000</v>
      </c>
      <c r="AE67" s="119"/>
      <c r="AF67" s="111"/>
      <c r="AG67" s="111" t="s">
        <v>698</v>
      </c>
      <c r="AH67" s="252" t="s">
        <v>1033</v>
      </c>
      <c r="AI67" s="118">
        <v>44593</v>
      </c>
      <c r="AJ67" s="118">
        <v>44655</v>
      </c>
      <c r="AK67" s="118" t="s">
        <v>879</v>
      </c>
      <c r="AL67" s="121" t="s">
        <v>748</v>
      </c>
      <c r="AM67" s="111" t="s">
        <v>758</v>
      </c>
      <c r="AN67" s="111" t="s">
        <v>713</v>
      </c>
      <c r="AO67" s="111" t="s">
        <v>526</v>
      </c>
      <c r="AP67" s="111" t="s">
        <v>698</v>
      </c>
      <c r="AQ67" s="106"/>
      <c r="AR67" s="106"/>
      <c r="AS67" s="106"/>
      <c r="AT67" s="106"/>
      <c r="AU67" s="111"/>
    </row>
    <row r="68" spans="1:47" ht="63" customHeight="1" x14ac:dyDescent="0.25">
      <c r="A68" s="157"/>
      <c r="B68" s="157"/>
      <c r="C68" s="205">
        <v>19</v>
      </c>
      <c r="D68" s="615"/>
      <c r="E68" s="178" t="s">
        <v>35</v>
      </c>
      <c r="F68" s="412">
        <v>2541</v>
      </c>
      <c r="G68" s="128" t="s">
        <v>3</v>
      </c>
      <c r="H68" s="319" t="s">
        <v>276</v>
      </c>
      <c r="I68" s="128" t="s">
        <v>42</v>
      </c>
      <c r="J68" s="178" t="s">
        <v>45</v>
      </c>
      <c r="K68" s="126">
        <v>129843</v>
      </c>
      <c r="L68" s="126">
        <v>140000</v>
      </c>
      <c r="M68" s="241">
        <v>165000</v>
      </c>
      <c r="N68" s="126">
        <v>165000</v>
      </c>
      <c r="O68" s="126">
        <v>96038.47</v>
      </c>
      <c r="P68" s="126">
        <f>N68*1.056</f>
        <v>174240</v>
      </c>
      <c r="Q68" s="127" t="s">
        <v>634</v>
      </c>
      <c r="R68" s="127" t="s">
        <v>502</v>
      </c>
      <c r="S68" s="128" t="s">
        <v>526</v>
      </c>
      <c r="T68" s="160" t="s">
        <v>676</v>
      </c>
      <c r="U68" s="129"/>
      <c r="V68" s="165"/>
      <c r="W68" s="164"/>
      <c r="X68" s="144"/>
      <c r="Y68" s="241">
        <v>165000</v>
      </c>
      <c r="Z68" s="423">
        <f>Y68</f>
        <v>165000</v>
      </c>
      <c r="AA68" s="423"/>
      <c r="AB68" s="424"/>
      <c r="AC68" s="241"/>
      <c r="AD68" s="301"/>
      <c r="AE68" s="159"/>
      <c r="AF68" s="160"/>
      <c r="AG68" s="128"/>
      <c r="AH68" s="256"/>
      <c r="AI68" s="128"/>
      <c r="AJ68" s="128"/>
      <c r="AK68" s="128"/>
      <c r="AL68" s="161"/>
      <c r="AM68" s="128"/>
      <c r="AN68" s="128"/>
      <c r="AO68" s="128"/>
      <c r="AP68" s="128"/>
      <c r="AQ68" s="127"/>
      <c r="AR68" s="127"/>
      <c r="AS68" s="127"/>
      <c r="AT68" s="127"/>
      <c r="AU68" s="128"/>
    </row>
    <row r="69" spans="1:47" ht="88.5" customHeight="1" x14ac:dyDescent="0.25">
      <c r="A69" s="124">
        <v>24</v>
      </c>
      <c r="B69" s="142">
        <v>3</v>
      </c>
      <c r="C69" s="171"/>
      <c r="D69" s="615"/>
      <c r="E69" s="67" t="s">
        <v>1090</v>
      </c>
      <c r="F69" s="111">
        <v>2741</v>
      </c>
      <c r="G69" s="125" t="s">
        <v>825</v>
      </c>
      <c r="H69" s="318" t="s">
        <v>1057</v>
      </c>
      <c r="I69" s="163" t="s">
        <v>847</v>
      </c>
      <c r="J69" s="112" t="s">
        <v>45</v>
      </c>
      <c r="K69" s="126"/>
      <c r="L69" s="126"/>
      <c r="M69" s="241"/>
      <c r="N69" s="126"/>
      <c r="O69" s="126"/>
      <c r="P69" s="126"/>
      <c r="Q69" s="127"/>
      <c r="R69" s="127"/>
      <c r="S69" s="128"/>
      <c r="T69" s="160"/>
      <c r="U69" s="129" t="s">
        <v>740</v>
      </c>
      <c r="V69" s="130"/>
      <c r="W69" s="164"/>
      <c r="X69" s="132"/>
      <c r="Y69" s="242"/>
      <c r="Z69" s="391"/>
      <c r="AA69" s="391">
        <f>AD69</f>
        <v>701679</v>
      </c>
      <c r="AB69" s="415">
        <v>701679</v>
      </c>
      <c r="AC69" s="240">
        <v>701679.01</v>
      </c>
      <c r="AD69" s="298">
        <v>701679</v>
      </c>
      <c r="AE69" s="119"/>
      <c r="AF69" s="120"/>
      <c r="AG69" s="111" t="s">
        <v>789</v>
      </c>
      <c r="AH69" s="252" t="s">
        <v>1034</v>
      </c>
      <c r="AI69" s="118">
        <v>44599</v>
      </c>
      <c r="AJ69" s="118">
        <v>44655</v>
      </c>
      <c r="AK69" s="118" t="s">
        <v>879</v>
      </c>
      <c r="AL69" s="121"/>
      <c r="AM69" s="110" t="s">
        <v>814</v>
      </c>
      <c r="AN69" s="111" t="s">
        <v>713</v>
      </c>
      <c r="AO69" s="111" t="s">
        <v>524</v>
      </c>
      <c r="AP69" s="111" t="s">
        <v>789</v>
      </c>
      <c r="AQ69" s="106"/>
      <c r="AR69" s="106"/>
      <c r="AS69" s="106"/>
      <c r="AT69" s="106"/>
      <c r="AU69" s="111"/>
    </row>
    <row r="70" spans="1:47" ht="84.75" customHeight="1" x14ac:dyDescent="0.25">
      <c r="A70" s="124">
        <v>25</v>
      </c>
      <c r="B70" s="142">
        <v>4</v>
      </c>
      <c r="C70" s="171"/>
      <c r="D70" s="615"/>
      <c r="E70" s="112" t="s">
        <v>261</v>
      </c>
      <c r="F70" s="111" t="s">
        <v>127</v>
      </c>
      <c r="G70" s="125" t="s">
        <v>142</v>
      </c>
      <c r="H70" s="316" t="s">
        <v>180</v>
      </c>
      <c r="I70" s="111" t="s">
        <v>884</v>
      </c>
      <c r="J70" s="112" t="s">
        <v>45</v>
      </c>
      <c r="K70" s="126"/>
      <c r="L70" s="126"/>
      <c r="M70" s="241"/>
      <c r="N70" s="126"/>
      <c r="O70" s="126"/>
      <c r="P70" s="126"/>
      <c r="Q70" s="127"/>
      <c r="R70" s="127"/>
      <c r="S70" s="128"/>
      <c r="T70" s="128"/>
      <c r="U70" s="129" t="s">
        <v>740</v>
      </c>
      <c r="V70" s="165"/>
      <c r="W70" s="164"/>
      <c r="X70" s="132"/>
      <c r="Y70" s="242"/>
      <c r="Z70" s="391"/>
      <c r="AA70" s="391">
        <f>AD70</f>
        <v>82928</v>
      </c>
      <c r="AB70" s="415">
        <f>AD70</f>
        <v>82928</v>
      </c>
      <c r="AC70" s="242">
        <v>82928.399999999994</v>
      </c>
      <c r="AD70" s="302">
        <v>82928</v>
      </c>
      <c r="AE70" s="166"/>
      <c r="AF70" s="167"/>
      <c r="AG70" s="110" t="s">
        <v>789</v>
      </c>
      <c r="AH70" s="252" t="s">
        <v>1035</v>
      </c>
      <c r="AI70" s="118">
        <v>44599</v>
      </c>
      <c r="AJ70" s="118">
        <v>44655</v>
      </c>
      <c r="AK70" s="118" t="s">
        <v>879</v>
      </c>
      <c r="AL70" s="168"/>
      <c r="AM70" s="110" t="s">
        <v>815</v>
      </c>
      <c r="AN70" s="110" t="s">
        <v>713</v>
      </c>
      <c r="AO70" s="110" t="s">
        <v>526</v>
      </c>
      <c r="AP70" s="110" t="s">
        <v>789</v>
      </c>
      <c r="AQ70" s="106"/>
      <c r="AR70" s="106"/>
      <c r="AS70" s="106"/>
      <c r="AT70" s="106"/>
      <c r="AU70" s="111"/>
    </row>
    <row r="71" spans="1:47" ht="112.5" customHeight="1" x14ac:dyDescent="0.25">
      <c r="A71" s="205">
        <v>26</v>
      </c>
      <c r="B71" s="109">
        <v>5</v>
      </c>
      <c r="C71" s="109">
        <v>20</v>
      </c>
      <c r="D71" s="615" t="s">
        <v>992</v>
      </c>
      <c r="E71" s="112" t="s">
        <v>34</v>
      </c>
      <c r="F71" s="158">
        <v>3181</v>
      </c>
      <c r="G71" s="125" t="s">
        <v>37</v>
      </c>
      <c r="H71" s="316" t="s">
        <v>277</v>
      </c>
      <c r="I71" s="111" t="s">
        <v>278</v>
      </c>
      <c r="J71" s="112" t="s">
        <v>45</v>
      </c>
      <c r="K71" s="113">
        <v>99708</v>
      </c>
      <c r="L71" s="113">
        <v>94935</v>
      </c>
      <c r="M71" s="240">
        <v>50000</v>
      </c>
      <c r="N71" s="114">
        <v>50000</v>
      </c>
      <c r="O71" s="114">
        <v>12612</v>
      </c>
      <c r="P71" s="114">
        <v>50000</v>
      </c>
      <c r="Q71" s="115" t="s">
        <v>635</v>
      </c>
      <c r="R71" s="106" t="s">
        <v>678</v>
      </c>
      <c r="S71" s="111" t="s">
        <v>526</v>
      </c>
      <c r="T71" s="120"/>
      <c r="U71" s="102"/>
      <c r="V71" s="103"/>
      <c r="W71" s="104"/>
      <c r="X71" s="141"/>
      <c r="Y71" s="242">
        <v>50000</v>
      </c>
      <c r="Z71" s="391"/>
      <c r="AA71" s="391"/>
      <c r="AB71" s="415">
        <v>50000</v>
      </c>
      <c r="AC71" s="240">
        <v>85045.73</v>
      </c>
      <c r="AD71" s="298">
        <v>85046</v>
      </c>
      <c r="AE71" s="119">
        <f>((AD71-M71)/M71)</f>
        <v>0.70091999999999999</v>
      </c>
      <c r="AF71" s="120"/>
      <c r="AG71" s="111" t="s">
        <v>700</v>
      </c>
      <c r="AH71" s="253" t="s">
        <v>1036</v>
      </c>
      <c r="AI71" s="118">
        <v>44525</v>
      </c>
      <c r="AJ71" s="118">
        <v>44562</v>
      </c>
      <c r="AK71" s="118">
        <v>44926</v>
      </c>
      <c r="AL71" s="121" t="s">
        <v>748</v>
      </c>
      <c r="AM71" s="111" t="s">
        <v>750</v>
      </c>
      <c r="AN71" s="111" t="s">
        <v>713</v>
      </c>
      <c r="AO71" s="111" t="s">
        <v>526</v>
      </c>
      <c r="AP71" s="111" t="s">
        <v>700</v>
      </c>
      <c r="AQ71" s="106"/>
      <c r="AR71" s="106"/>
      <c r="AS71" s="106"/>
      <c r="AT71" s="106"/>
      <c r="AU71" s="111"/>
    </row>
    <row r="72" spans="1:47" ht="210" customHeight="1" x14ac:dyDescent="0.25">
      <c r="A72" s="124">
        <v>27</v>
      </c>
      <c r="B72" s="142">
        <v>6</v>
      </c>
      <c r="C72" s="157"/>
      <c r="D72" s="615"/>
      <c r="E72" s="112" t="s">
        <v>36</v>
      </c>
      <c r="F72" s="169">
        <v>3252</v>
      </c>
      <c r="G72" s="125" t="s">
        <v>760</v>
      </c>
      <c r="H72" s="316" t="s">
        <v>761</v>
      </c>
      <c r="I72" s="111" t="s">
        <v>749</v>
      </c>
      <c r="J72" s="112" t="s">
        <v>45</v>
      </c>
      <c r="K72" s="135">
        <v>581989</v>
      </c>
      <c r="L72" s="135">
        <v>539989</v>
      </c>
      <c r="M72" s="241"/>
      <c r="N72" s="114"/>
      <c r="O72" s="114"/>
      <c r="P72" s="114"/>
      <c r="Q72" s="115"/>
      <c r="R72" s="127"/>
      <c r="S72" s="128"/>
      <c r="T72" s="160"/>
      <c r="U72" s="129" t="s">
        <v>740</v>
      </c>
      <c r="V72" s="170"/>
      <c r="W72" s="164"/>
      <c r="X72" s="144"/>
      <c r="Y72" s="242"/>
      <c r="Z72" s="391"/>
      <c r="AA72" s="391">
        <f>AD72</f>
        <v>631160</v>
      </c>
      <c r="AB72" s="415">
        <f>AD72</f>
        <v>631160</v>
      </c>
      <c r="AC72" s="240">
        <v>631159.87</v>
      </c>
      <c r="AD72" s="298">
        <v>631160</v>
      </c>
      <c r="AE72" s="119">
        <f>((AD72-L72)/L72)</f>
        <v>0.16883862449049888</v>
      </c>
      <c r="AF72" s="120"/>
      <c r="AG72" s="111" t="s">
        <v>698</v>
      </c>
      <c r="AH72" s="252" t="s">
        <v>1037</v>
      </c>
      <c r="AI72" s="118">
        <v>44501</v>
      </c>
      <c r="AJ72" s="118">
        <v>44586</v>
      </c>
      <c r="AK72" s="118">
        <v>44894</v>
      </c>
      <c r="AL72" s="121" t="s">
        <v>748</v>
      </c>
      <c r="AM72" s="111" t="s">
        <v>751</v>
      </c>
      <c r="AN72" s="111" t="s">
        <v>713</v>
      </c>
      <c r="AO72" s="111" t="s">
        <v>526</v>
      </c>
      <c r="AP72" s="111" t="s">
        <v>698</v>
      </c>
      <c r="AQ72" s="106"/>
      <c r="AR72" s="106"/>
      <c r="AS72" s="106"/>
      <c r="AT72" s="106"/>
      <c r="AU72" s="111"/>
    </row>
    <row r="73" spans="1:47" ht="99" customHeight="1" x14ac:dyDescent="0.25">
      <c r="A73" s="157"/>
      <c r="B73" s="157"/>
      <c r="C73" s="205">
        <v>21</v>
      </c>
      <c r="D73" s="615"/>
      <c r="E73" s="178" t="s">
        <v>36</v>
      </c>
      <c r="F73" s="412">
        <v>3512</v>
      </c>
      <c r="G73" s="128" t="s">
        <v>40</v>
      </c>
      <c r="H73" s="319" t="s">
        <v>107</v>
      </c>
      <c r="I73" s="128" t="s">
        <v>44</v>
      </c>
      <c r="J73" s="178" t="s">
        <v>45</v>
      </c>
      <c r="K73" s="113"/>
      <c r="L73" s="113"/>
      <c r="M73" s="240">
        <v>51000</v>
      </c>
      <c r="N73" s="114"/>
      <c r="O73" s="114"/>
      <c r="P73" s="114"/>
      <c r="Q73" s="115" t="s">
        <v>636</v>
      </c>
      <c r="R73" s="106" t="s">
        <v>678</v>
      </c>
      <c r="S73" s="111" t="s">
        <v>526</v>
      </c>
      <c r="T73" s="111"/>
      <c r="U73" s="102"/>
      <c r="V73" s="103"/>
      <c r="W73" s="104"/>
      <c r="X73" s="141"/>
      <c r="Y73" s="241">
        <v>51000</v>
      </c>
      <c r="Z73" s="423">
        <f>Y73</f>
        <v>51000</v>
      </c>
      <c r="AA73" s="423"/>
      <c r="AB73" s="424"/>
      <c r="AC73" s="241"/>
      <c r="AD73" s="301"/>
      <c r="AE73" s="159"/>
      <c r="AF73" s="160"/>
      <c r="AG73" s="128"/>
      <c r="AH73" s="256"/>
      <c r="AI73" s="128"/>
      <c r="AJ73" s="128"/>
      <c r="AK73" s="128"/>
      <c r="AL73" s="161"/>
      <c r="AM73" s="128"/>
      <c r="AN73" s="128"/>
      <c r="AO73" s="128"/>
      <c r="AP73" s="128"/>
      <c r="AQ73" s="127"/>
      <c r="AR73" s="127"/>
      <c r="AS73" s="127"/>
      <c r="AT73" s="127"/>
      <c r="AU73" s="128"/>
    </row>
    <row r="74" spans="1:47" ht="96.75" customHeight="1" x14ac:dyDescent="0.25">
      <c r="A74" s="124">
        <v>28</v>
      </c>
      <c r="B74" s="142">
        <v>7</v>
      </c>
      <c r="C74" s="188"/>
      <c r="D74" s="615"/>
      <c r="E74" s="469" t="s">
        <v>36</v>
      </c>
      <c r="F74" s="475">
        <v>3821</v>
      </c>
      <c r="G74" s="462" t="s">
        <v>145</v>
      </c>
      <c r="H74" s="456" t="s">
        <v>752</v>
      </c>
      <c r="I74" s="111" t="s">
        <v>996</v>
      </c>
      <c r="J74" s="112" t="s">
        <v>19</v>
      </c>
      <c r="K74" s="137">
        <v>115431.3</v>
      </c>
      <c r="L74" s="137">
        <v>250000</v>
      </c>
      <c r="M74" s="241"/>
      <c r="N74" s="114"/>
      <c r="O74" s="114"/>
      <c r="P74" s="114"/>
      <c r="Q74" s="115"/>
      <c r="R74" s="127"/>
      <c r="S74" s="128"/>
      <c r="T74" s="128"/>
      <c r="U74" s="129" t="s">
        <v>740</v>
      </c>
      <c r="V74" s="170"/>
      <c r="W74" s="164"/>
      <c r="X74" s="144"/>
      <c r="Y74" s="242"/>
      <c r="Z74" s="391"/>
      <c r="AA74" s="391">
        <f t="shared" ref="AA74:AA80" si="2">AD74</f>
        <v>55733</v>
      </c>
      <c r="AB74" s="415">
        <f>AD74</f>
        <v>55733</v>
      </c>
      <c r="AC74" s="242">
        <v>55732.59</v>
      </c>
      <c r="AD74" s="302">
        <v>55733</v>
      </c>
      <c r="AE74" s="166"/>
      <c r="AF74" s="167"/>
      <c r="AG74" s="110" t="s">
        <v>698</v>
      </c>
      <c r="AH74" s="252" t="s">
        <v>960</v>
      </c>
      <c r="AI74" s="118">
        <v>44501</v>
      </c>
      <c r="AJ74" s="118">
        <v>44586</v>
      </c>
      <c r="AK74" s="118">
        <v>44894</v>
      </c>
      <c r="AL74" s="121" t="s">
        <v>748</v>
      </c>
      <c r="AM74" s="111" t="s">
        <v>753</v>
      </c>
      <c r="AN74" s="111" t="s">
        <v>713</v>
      </c>
      <c r="AO74" s="111" t="s">
        <v>526</v>
      </c>
      <c r="AP74" s="110" t="s">
        <v>789</v>
      </c>
      <c r="AQ74" s="139"/>
      <c r="AR74" s="139"/>
      <c r="AS74" s="139"/>
      <c r="AT74" s="139"/>
      <c r="AU74" s="110"/>
    </row>
    <row r="75" spans="1:47" ht="90.75" customHeight="1" x14ac:dyDescent="0.25">
      <c r="A75" s="124">
        <v>29</v>
      </c>
      <c r="B75" s="142">
        <v>8</v>
      </c>
      <c r="C75" s="157"/>
      <c r="D75" s="615"/>
      <c r="E75" s="471"/>
      <c r="F75" s="476"/>
      <c r="G75" s="463"/>
      <c r="H75" s="457"/>
      <c r="I75" s="111" t="s">
        <v>997</v>
      </c>
      <c r="J75" s="112" t="s">
        <v>29</v>
      </c>
      <c r="K75" s="172"/>
      <c r="L75" s="172"/>
      <c r="M75" s="241"/>
      <c r="N75" s="114"/>
      <c r="O75" s="114"/>
      <c r="P75" s="114"/>
      <c r="Q75" s="115"/>
      <c r="R75" s="127"/>
      <c r="S75" s="128"/>
      <c r="T75" s="128"/>
      <c r="U75" s="129" t="s">
        <v>740</v>
      </c>
      <c r="V75" s="170"/>
      <c r="W75" s="164"/>
      <c r="X75" s="144"/>
      <c r="Y75" s="242"/>
      <c r="Z75" s="391"/>
      <c r="AA75" s="391">
        <f t="shared" si="2"/>
        <v>149601</v>
      </c>
      <c r="AB75" s="415">
        <f>AD75</f>
        <v>149601</v>
      </c>
      <c r="AC75" s="242">
        <v>149601.32999999999</v>
      </c>
      <c r="AD75" s="302">
        <v>149601</v>
      </c>
      <c r="AE75" s="166"/>
      <c r="AF75" s="167"/>
      <c r="AG75" s="110" t="s">
        <v>698</v>
      </c>
      <c r="AH75" s="252" t="s">
        <v>1038</v>
      </c>
      <c r="AI75" s="118">
        <v>44571</v>
      </c>
      <c r="AJ75" s="118" t="s">
        <v>962</v>
      </c>
      <c r="AK75" s="118">
        <v>44904</v>
      </c>
      <c r="AL75" s="121" t="s">
        <v>748</v>
      </c>
      <c r="AM75" s="111" t="s">
        <v>754</v>
      </c>
      <c r="AN75" s="111" t="s">
        <v>713</v>
      </c>
      <c r="AO75" s="111" t="s">
        <v>526</v>
      </c>
      <c r="AP75" s="110" t="s">
        <v>698</v>
      </c>
      <c r="AQ75" s="139"/>
      <c r="AR75" s="139"/>
      <c r="AS75" s="139"/>
      <c r="AT75" s="139"/>
      <c r="AU75" s="110"/>
    </row>
    <row r="76" spans="1:47" ht="119.25" customHeight="1" x14ac:dyDescent="0.25">
      <c r="A76" s="124">
        <v>30</v>
      </c>
      <c r="B76" s="142">
        <v>9</v>
      </c>
      <c r="C76" s="157"/>
      <c r="D76" s="615" t="s">
        <v>992</v>
      </c>
      <c r="E76" s="427" t="s">
        <v>36</v>
      </c>
      <c r="F76" s="367">
        <v>3821</v>
      </c>
      <c r="G76" s="370" t="s">
        <v>145</v>
      </c>
      <c r="H76" s="458"/>
      <c r="I76" s="111" t="s">
        <v>998</v>
      </c>
      <c r="J76" s="112" t="s">
        <v>29</v>
      </c>
      <c r="K76" s="126"/>
      <c r="L76" s="126"/>
      <c r="M76" s="241"/>
      <c r="N76" s="114"/>
      <c r="O76" s="114"/>
      <c r="P76" s="114"/>
      <c r="Q76" s="115"/>
      <c r="R76" s="127"/>
      <c r="S76" s="128"/>
      <c r="T76" s="128"/>
      <c r="U76" s="129" t="s">
        <v>740</v>
      </c>
      <c r="V76" s="170"/>
      <c r="W76" s="164"/>
      <c r="X76" s="144"/>
      <c r="Y76" s="242"/>
      <c r="Z76" s="391"/>
      <c r="AA76" s="391">
        <f t="shared" si="2"/>
        <v>138790</v>
      </c>
      <c r="AB76" s="415">
        <f>AD76</f>
        <v>138790</v>
      </c>
      <c r="AC76" s="242">
        <v>138790.13</v>
      </c>
      <c r="AD76" s="302">
        <v>138790</v>
      </c>
      <c r="AE76" s="166"/>
      <c r="AF76" s="167"/>
      <c r="AG76" s="110" t="s">
        <v>698</v>
      </c>
      <c r="AH76" s="252" t="s">
        <v>1039</v>
      </c>
      <c r="AI76" s="118">
        <v>44627</v>
      </c>
      <c r="AJ76" s="118" t="s">
        <v>962</v>
      </c>
      <c r="AK76" s="118">
        <v>44904</v>
      </c>
      <c r="AL76" s="121" t="s">
        <v>748</v>
      </c>
      <c r="AM76" s="111" t="s">
        <v>755</v>
      </c>
      <c r="AN76" s="111" t="s">
        <v>713</v>
      </c>
      <c r="AO76" s="111" t="s">
        <v>526</v>
      </c>
      <c r="AP76" s="110" t="s">
        <v>698</v>
      </c>
      <c r="AQ76" s="139"/>
      <c r="AR76" s="139"/>
      <c r="AS76" s="139"/>
      <c r="AT76" s="139"/>
      <c r="AU76" s="110"/>
    </row>
    <row r="77" spans="1:47" ht="96.75" customHeight="1" x14ac:dyDescent="0.25">
      <c r="A77" s="124">
        <v>31</v>
      </c>
      <c r="B77" s="142">
        <v>10</v>
      </c>
      <c r="C77" s="157"/>
      <c r="D77" s="615"/>
      <c r="E77" s="469" t="s">
        <v>35</v>
      </c>
      <c r="F77" s="475">
        <v>5311</v>
      </c>
      <c r="G77" s="478" t="s">
        <v>787</v>
      </c>
      <c r="H77" s="456" t="s">
        <v>1056</v>
      </c>
      <c r="I77" s="111" t="s">
        <v>844</v>
      </c>
      <c r="J77" s="112" t="s">
        <v>45</v>
      </c>
      <c r="K77" s="126"/>
      <c r="L77" s="126"/>
      <c r="M77" s="241"/>
      <c r="N77" s="114"/>
      <c r="O77" s="114"/>
      <c r="P77" s="114"/>
      <c r="Q77" s="115"/>
      <c r="R77" s="127"/>
      <c r="S77" s="128"/>
      <c r="T77" s="128"/>
      <c r="U77" s="129" t="s">
        <v>740</v>
      </c>
      <c r="V77" s="170"/>
      <c r="W77" s="164"/>
      <c r="X77" s="144"/>
      <c r="Y77" s="242"/>
      <c r="Z77" s="391"/>
      <c r="AA77" s="391">
        <f t="shared" si="2"/>
        <v>17281</v>
      </c>
      <c r="AB77" s="415">
        <f>AD77</f>
        <v>17281</v>
      </c>
      <c r="AC77" s="242">
        <v>17281.13</v>
      </c>
      <c r="AD77" s="302">
        <v>17281</v>
      </c>
      <c r="AE77" s="166"/>
      <c r="AF77" s="167"/>
      <c r="AG77" s="110" t="s">
        <v>700</v>
      </c>
      <c r="AH77" s="252" t="s">
        <v>1040</v>
      </c>
      <c r="AI77" s="118">
        <v>44599</v>
      </c>
      <c r="AJ77" s="118">
        <v>44655</v>
      </c>
      <c r="AK77" s="118" t="s">
        <v>879</v>
      </c>
      <c r="AL77" s="121" t="s">
        <v>823</v>
      </c>
      <c r="AM77" s="111" t="s">
        <v>810</v>
      </c>
      <c r="AN77" s="111" t="s">
        <v>713</v>
      </c>
      <c r="AO77" s="111" t="s">
        <v>526</v>
      </c>
      <c r="AP77" s="110" t="s">
        <v>700</v>
      </c>
      <c r="AQ77" s="139"/>
      <c r="AR77" s="139"/>
      <c r="AS77" s="139"/>
      <c r="AT77" s="139"/>
      <c r="AU77" s="110"/>
    </row>
    <row r="78" spans="1:47" ht="180" customHeight="1" x14ac:dyDescent="0.25">
      <c r="A78" s="124">
        <v>32</v>
      </c>
      <c r="B78" s="142">
        <v>11</v>
      </c>
      <c r="C78" s="157"/>
      <c r="D78" s="615"/>
      <c r="E78" s="470"/>
      <c r="F78" s="477"/>
      <c r="G78" s="479"/>
      <c r="H78" s="457"/>
      <c r="I78" s="111" t="s">
        <v>788</v>
      </c>
      <c r="J78" s="112" t="s">
        <v>45</v>
      </c>
      <c r="K78" s="126"/>
      <c r="L78" s="126"/>
      <c r="M78" s="241"/>
      <c r="N78" s="114"/>
      <c r="O78" s="114"/>
      <c r="P78" s="114"/>
      <c r="Q78" s="115"/>
      <c r="R78" s="127"/>
      <c r="S78" s="128"/>
      <c r="T78" s="128"/>
      <c r="U78" s="129" t="s">
        <v>740</v>
      </c>
      <c r="V78" s="170"/>
      <c r="W78" s="164"/>
      <c r="X78" s="144"/>
      <c r="Y78" s="242"/>
      <c r="Z78" s="391"/>
      <c r="AA78" s="391">
        <f t="shared" si="2"/>
        <v>316467</v>
      </c>
      <c r="AB78" s="415">
        <f>AD78</f>
        <v>316467</v>
      </c>
      <c r="AC78" s="242">
        <v>316467.33</v>
      </c>
      <c r="AD78" s="302">
        <v>316467</v>
      </c>
      <c r="AE78" s="166"/>
      <c r="AF78" s="167"/>
      <c r="AG78" s="110" t="s">
        <v>700</v>
      </c>
      <c r="AH78" s="252" t="s">
        <v>1041</v>
      </c>
      <c r="AI78" s="118">
        <v>44599</v>
      </c>
      <c r="AJ78" s="118">
        <v>44655</v>
      </c>
      <c r="AK78" s="118" t="s">
        <v>879</v>
      </c>
      <c r="AL78" s="121" t="s">
        <v>823</v>
      </c>
      <c r="AM78" s="111" t="s">
        <v>813</v>
      </c>
      <c r="AN78" s="111" t="s">
        <v>713</v>
      </c>
      <c r="AO78" s="111" t="s">
        <v>526</v>
      </c>
      <c r="AP78" s="110" t="s">
        <v>700</v>
      </c>
      <c r="AQ78" s="139"/>
      <c r="AR78" s="139"/>
      <c r="AS78" s="139"/>
      <c r="AT78" s="139"/>
      <c r="AU78" s="110"/>
    </row>
    <row r="79" spans="1:47" ht="180.75" customHeight="1" x14ac:dyDescent="0.25">
      <c r="A79" s="124">
        <v>33</v>
      </c>
      <c r="B79" s="142">
        <v>12</v>
      </c>
      <c r="C79" s="157"/>
      <c r="D79" s="615" t="s">
        <v>992</v>
      </c>
      <c r="E79" s="369" t="s">
        <v>35</v>
      </c>
      <c r="F79" s="367">
        <v>5311</v>
      </c>
      <c r="G79" s="370" t="s">
        <v>787</v>
      </c>
      <c r="H79" s="458"/>
      <c r="I79" s="111" t="s">
        <v>790</v>
      </c>
      <c r="J79" s="112" t="s">
        <v>45</v>
      </c>
      <c r="K79" s="126"/>
      <c r="L79" s="126"/>
      <c r="M79" s="241"/>
      <c r="N79" s="114"/>
      <c r="O79" s="114"/>
      <c r="P79" s="114"/>
      <c r="Q79" s="115"/>
      <c r="R79" s="127"/>
      <c r="S79" s="128"/>
      <c r="T79" s="128"/>
      <c r="U79" s="129" t="s">
        <v>740</v>
      </c>
      <c r="V79" s="170"/>
      <c r="W79" s="164"/>
      <c r="X79" s="144"/>
      <c r="Y79" s="242"/>
      <c r="Z79" s="391"/>
      <c r="AA79" s="391">
        <f t="shared" si="2"/>
        <v>76694</v>
      </c>
      <c r="AB79" s="415">
        <v>76694</v>
      </c>
      <c r="AC79" s="242">
        <v>76693.52</v>
      </c>
      <c r="AD79" s="302">
        <v>76694</v>
      </c>
      <c r="AE79" s="166"/>
      <c r="AF79" s="167"/>
      <c r="AG79" s="110" t="s">
        <v>700</v>
      </c>
      <c r="AH79" s="252" t="s">
        <v>1042</v>
      </c>
      <c r="AI79" s="118">
        <v>44599</v>
      </c>
      <c r="AJ79" s="118">
        <v>44655</v>
      </c>
      <c r="AK79" s="118" t="s">
        <v>879</v>
      </c>
      <c r="AL79" s="121" t="s">
        <v>823</v>
      </c>
      <c r="AM79" s="111" t="s">
        <v>822</v>
      </c>
      <c r="AN79" s="111" t="s">
        <v>713</v>
      </c>
      <c r="AO79" s="111" t="s">
        <v>526</v>
      </c>
      <c r="AP79" s="110" t="s">
        <v>700</v>
      </c>
      <c r="AQ79" s="139"/>
      <c r="AR79" s="139"/>
      <c r="AS79" s="139"/>
      <c r="AT79" s="139"/>
      <c r="AU79" s="110"/>
    </row>
    <row r="80" spans="1:47" ht="218.25" customHeight="1" x14ac:dyDescent="0.25">
      <c r="A80" s="124">
        <v>34</v>
      </c>
      <c r="B80" s="142">
        <v>13</v>
      </c>
      <c r="C80" s="157"/>
      <c r="D80" s="616"/>
      <c r="E80" s="112" t="s">
        <v>36</v>
      </c>
      <c r="F80" s="111" t="s">
        <v>69</v>
      </c>
      <c r="G80" s="125" t="s">
        <v>92</v>
      </c>
      <c r="H80" s="316" t="s">
        <v>289</v>
      </c>
      <c r="I80" s="111" t="s">
        <v>756</v>
      </c>
      <c r="J80" s="112" t="s">
        <v>45</v>
      </c>
      <c r="K80" s="126"/>
      <c r="L80" s="126"/>
      <c r="M80" s="241"/>
      <c r="N80" s="114"/>
      <c r="O80" s="114"/>
      <c r="P80" s="114"/>
      <c r="Q80" s="115"/>
      <c r="R80" s="127"/>
      <c r="S80" s="128"/>
      <c r="T80" s="128"/>
      <c r="U80" s="129" t="s">
        <v>740</v>
      </c>
      <c r="V80" s="170"/>
      <c r="W80" s="164"/>
      <c r="X80" s="144"/>
      <c r="Y80" s="242"/>
      <c r="Z80" s="391"/>
      <c r="AA80" s="391">
        <f t="shared" si="2"/>
        <v>25000</v>
      </c>
      <c r="AB80" s="415">
        <v>25000</v>
      </c>
      <c r="AC80" s="242">
        <v>19212.689999999999</v>
      </c>
      <c r="AD80" s="302">
        <v>25000</v>
      </c>
      <c r="AE80" s="166"/>
      <c r="AF80" s="167"/>
      <c r="AG80" s="110" t="s">
        <v>698</v>
      </c>
      <c r="AH80" s="252" t="s">
        <v>1043</v>
      </c>
      <c r="AI80" s="118">
        <v>44599</v>
      </c>
      <c r="AJ80" s="118">
        <v>44635</v>
      </c>
      <c r="AK80" s="118" t="s">
        <v>791</v>
      </c>
      <c r="AL80" s="121" t="s">
        <v>748</v>
      </c>
      <c r="AM80" s="111" t="s">
        <v>757</v>
      </c>
      <c r="AN80" s="111" t="s">
        <v>713</v>
      </c>
      <c r="AO80" s="111" t="s">
        <v>526</v>
      </c>
      <c r="AP80" s="110" t="s">
        <v>700</v>
      </c>
      <c r="AQ80" s="139"/>
      <c r="AR80" s="139"/>
      <c r="AS80" s="139"/>
      <c r="AT80" s="139"/>
      <c r="AU80" s="110"/>
    </row>
    <row r="81" spans="1:47" s="156" customFormat="1" ht="35.25" customHeight="1" x14ac:dyDescent="0.25">
      <c r="A81" s="480" t="s">
        <v>924</v>
      </c>
      <c r="B81" s="481"/>
      <c r="C81" s="481"/>
      <c r="D81" s="481"/>
      <c r="E81" s="481"/>
      <c r="F81" s="482"/>
      <c r="G81" s="145"/>
      <c r="H81" s="317"/>
      <c r="I81" s="145"/>
      <c r="J81" s="147"/>
      <c r="K81" s="148"/>
      <c r="L81" s="148">
        <f>SUM(L63:L80)</f>
        <v>2895989</v>
      </c>
      <c r="M81" s="238">
        <f>SUM(M63:M80)</f>
        <v>2441000</v>
      </c>
      <c r="N81" s="148"/>
      <c r="O81" s="148"/>
      <c r="P81" s="148"/>
      <c r="Q81" s="149"/>
      <c r="R81" s="149"/>
      <c r="S81" s="145"/>
      <c r="T81" s="145"/>
      <c r="U81" s="150"/>
      <c r="V81" s="173"/>
      <c r="W81" s="174"/>
      <c r="X81" s="152"/>
      <c r="Y81" s="410"/>
      <c r="Z81" s="411"/>
      <c r="AA81" s="411"/>
      <c r="AB81" s="429">
        <f>SUM(AB63:AB80)</f>
        <v>4400333</v>
      </c>
      <c r="AC81" s="238"/>
      <c r="AD81" s="300">
        <f>SUM(AD64:AD80)</f>
        <v>5193782</v>
      </c>
      <c r="AE81" s="175">
        <f>((AD81-M81)/M81)</f>
        <v>1.1277271609995903</v>
      </c>
      <c r="AF81" s="154"/>
      <c r="AG81" s="145"/>
      <c r="AH81" s="255"/>
      <c r="AI81" s="155"/>
      <c r="AJ81" s="155"/>
      <c r="AK81" s="155"/>
      <c r="AL81" s="145"/>
      <c r="AM81" s="145"/>
      <c r="AN81" s="145"/>
      <c r="AO81" s="145"/>
      <c r="AP81" s="145"/>
      <c r="AQ81" s="149"/>
      <c r="AR81" s="149"/>
      <c r="AS81" s="149"/>
      <c r="AT81" s="149"/>
      <c r="AU81" s="145"/>
    </row>
    <row r="82" spans="1:47" ht="100.5" customHeight="1" x14ac:dyDescent="0.25">
      <c r="A82" s="109">
        <v>35</v>
      </c>
      <c r="B82" s="109">
        <v>1</v>
      </c>
      <c r="C82" s="109">
        <v>22</v>
      </c>
      <c r="D82" s="612" t="s">
        <v>1079</v>
      </c>
      <c r="E82" s="112" t="s">
        <v>48</v>
      </c>
      <c r="F82" s="111" t="s">
        <v>54</v>
      </c>
      <c r="G82" s="125" t="s">
        <v>77</v>
      </c>
      <c r="H82" s="316" t="s">
        <v>279</v>
      </c>
      <c r="I82" s="111" t="s">
        <v>864</v>
      </c>
      <c r="J82" s="112" t="s">
        <v>19</v>
      </c>
      <c r="K82" s="113">
        <v>365000</v>
      </c>
      <c r="L82" s="113">
        <v>350000</v>
      </c>
      <c r="M82" s="240">
        <v>586409</v>
      </c>
      <c r="N82" s="114"/>
      <c r="O82" s="114"/>
      <c r="P82" s="114"/>
      <c r="Q82" s="115" t="s">
        <v>637</v>
      </c>
      <c r="R82" s="106" t="s">
        <v>501</v>
      </c>
      <c r="S82" s="111" t="s">
        <v>526</v>
      </c>
      <c r="T82" s="120" t="s">
        <v>762</v>
      </c>
      <c r="U82" s="102"/>
      <c r="V82" s="103" t="s">
        <v>504</v>
      </c>
      <c r="W82" s="104"/>
      <c r="X82" s="141"/>
      <c r="Y82" s="242">
        <v>586409</v>
      </c>
      <c r="Z82" s="391"/>
      <c r="AA82" s="391"/>
      <c r="AB82" s="415">
        <v>586409</v>
      </c>
      <c r="AC82" s="240">
        <v>760004.78</v>
      </c>
      <c r="AD82" s="298">
        <v>760005</v>
      </c>
      <c r="AE82" s="119">
        <f>((AD82-M82)/M82)</f>
        <v>0.2960322914552812</v>
      </c>
      <c r="AF82" s="120"/>
      <c r="AG82" s="111" t="s">
        <v>789</v>
      </c>
      <c r="AH82" s="490" t="s">
        <v>1044</v>
      </c>
      <c r="AI82" s="118">
        <v>44621</v>
      </c>
      <c r="AJ82" s="118">
        <v>44652</v>
      </c>
      <c r="AK82" s="118">
        <v>44926</v>
      </c>
      <c r="AL82" s="121" t="s">
        <v>863</v>
      </c>
      <c r="AM82" s="111" t="s">
        <v>751</v>
      </c>
      <c r="AN82" s="111" t="s">
        <v>713</v>
      </c>
      <c r="AO82" s="111" t="s">
        <v>524</v>
      </c>
      <c r="AP82" s="176" t="s">
        <v>698</v>
      </c>
      <c r="AQ82" s="106"/>
      <c r="AR82" s="106"/>
      <c r="AS82" s="106"/>
      <c r="AT82" s="106"/>
      <c r="AU82" s="111"/>
    </row>
    <row r="83" spans="1:47" ht="92.25" customHeight="1" x14ac:dyDescent="0.25">
      <c r="A83" s="109">
        <v>36</v>
      </c>
      <c r="B83" s="109">
        <v>2</v>
      </c>
      <c r="C83" s="109">
        <v>23</v>
      </c>
      <c r="D83" s="609"/>
      <c r="E83" s="112" t="s">
        <v>48</v>
      </c>
      <c r="F83" s="111" t="s">
        <v>55</v>
      </c>
      <c r="G83" s="125" t="s">
        <v>78</v>
      </c>
      <c r="H83" s="316" t="s">
        <v>181</v>
      </c>
      <c r="I83" s="111" t="s">
        <v>1045</v>
      </c>
      <c r="J83" s="112" t="s">
        <v>19</v>
      </c>
      <c r="K83" s="113">
        <v>190000</v>
      </c>
      <c r="L83" s="113">
        <v>216000</v>
      </c>
      <c r="M83" s="240">
        <v>60365</v>
      </c>
      <c r="N83" s="114"/>
      <c r="O83" s="114"/>
      <c r="P83" s="114"/>
      <c r="Q83" s="115" t="s">
        <v>637</v>
      </c>
      <c r="R83" s="106" t="s">
        <v>501</v>
      </c>
      <c r="S83" s="111" t="s">
        <v>526</v>
      </c>
      <c r="T83" s="120" t="s">
        <v>762</v>
      </c>
      <c r="U83" s="102"/>
      <c r="V83" s="103" t="s">
        <v>504</v>
      </c>
      <c r="W83" s="104"/>
      <c r="X83" s="141"/>
      <c r="Y83" s="242">
        <v>60365</v>
      </c>
      <c r="Z83" s="391"/>
      <c r="AA83" s="391"/>
      <c r="AB83" s="415">
        <v>60365</v>
      </c>
      <c r="AC83" s="240">
        <v>241173.53</v>
      </c>
      <c r="AD83" s="298">
        <v>241174</v>
      </c>
      <c r="AE83" s="119">
        <f>((AD83-L83)/L83)</f>
        <v>0.1165462962962963</v>
      </c>
      <c r="AF83" s="120"/>
      <c r="AG83" s="111" t="s">
        <v>789</v>
      </c>
      <c r="AH83" s="491"/>
      <c r="AI83" s="118">
        <v>44621</v>
      </c>
      <c r="AJ83" s="118">
        <v>44652</v>
      </c>
      <c r="AK83" s="118">
        <v>44926</v>
      </c>
      <c r="AL83" s="121" t="s">
        <v>863</v>
      </c>
      <c r="AM83" s="111" t="s">
        <v>753</v>
      </c>
      <c r="AN83" s="111" t="s">
        <v>713</v>
      </c>
      <c r="AO83" s="111" t="s">
        <v>526</v>
      </c>
      <c r="AP83" s="176" t="s">
        <v>698</v>
      </c>
      <c r="AQ83" s="106"/>
      <c r="AR83" s="106"/>
      <c r="AS83" s="106"/>
      <c r="AT83" s="106"/>
      <c r="AU83" s="111"/>
    </row>
    <row r="84" spans="1:47" ht="85.5" customHeight="1" x14ac:dyDescent="0.25">
      <c r="A84" s="109">
        <v>37</v>
      </c>
      <c r="B84" s="109">
        <v>3</v>
      </c>
      <c r="C84" s="109">
        <v>24</v>
      </c>
      <c r="D84" s="609"/>
      <c r="E84" s="112" t="s">
        <v>48</v>
      </c>
      <c r="F84" s="111" t="s">
        <v>56</v>
      </c>
      <c r="G84" s="125" t="s">
        <v>79</v>
      </c>
      <c r="H84" s="316" t="s">
        <v>280</v>
      </c>
      <c r="I84" s="111" t="s">
        <v>865</v>
      </c>
      <c r="J84" s="112" t="s">
        <v>19</v>
      </c>
      <c r="K84" s="113">
        <v>50000</v>
      </c>
      <c r="L84" s="113">
        <v>50000</v>
      </c>
      <c r="M84" s="240">
        <v>42433</v>
      </c>
      <c r="N84" s="114"/>
      <c r="O84" s="114"/>
      <c r="P84" s="114"/>
      <c r="Q84" s="115" t="s">
        <v>637</v>
      </c>
      <c r="R84" s="106" t="s">
        <v>501</v>
      </c>
      <c r="S84" s="111" t="s">
        <v>526</v>
      </c>
      <c r="T84" s="120" t="s">
        <v>762</v>
      </c>
      <c r="U84" s="102"/>
      <c r="V84" s="103" t="s">
        <v>504</v>
      </c>
      <c r="W84" s="104"/>
      <c r="X84" s="141"/>
      <c r="Y84" s="242">
        <v>42433</v>
      </c>
      <c r="Z84" s="391"/>
      <c r="AA84" s="391"/>
      <c r="AB84" s="415">
        <v>42433</v>
      </c>
      <c r="AC84" s="240">
        <v>46193.95</v>
      </c>
      <c r="AD84" s="298">
        <v>46194</v>
      </c>
      <c r="AE84" s="119">
        <f t="shared" ref="AE84:AE90" si="3">((AD84-M84)/M84)</f>
        <v>8.8633846298871166E-2</v>
      </c>
      <c r="AF84" s="120"/>
      <c r="AG84" s="111" t="s">
        <v>789</v>
      </c>
      <c r="AH84" s="491"/>
      <c r="AI84" s="118">
        <v>44621</v>
      </c>
      <c r="AJ84" s="118">
        <v>44652</v>
      </c>
      <c r="AK84" s="118">
        <v>44926</v>
      </c>
      <c r="AL84" s="121" t="s">
        <v>863</v>
      </c>
      <c r="AM84" s="111" t="s">
        <v>754</v>
      </c>
      <c r="AN84" s="111" t="s">
        <v>713</v>
      </c>
      <c r="AO84" s="111" t="s">
        <v>526</v>
      </c>
      <c r="AP84" s="176" t="s">
        <v>698</v>
      </c>
      <c r="AQ84" s="106"/>
      <c r="AR84" s="106"/>
      <c r="AS84" s="106"/>
      <c r="AT84" s="106"/>
      <c r="AU84" s="111"/>
    </row>
    <row r="85" spans="1:47" ht="88.5" customHeight="1" x14ac:dyDescent="0.25">
      <c r="A85" s="109">
        <v>38</v>
      </c>
      <c r="B85" s="109">
        <v>4</v>
      </c>
      <c r="C85" s="109">
        <v>25</v>
      </c>
      <c r="D85" s="609"/>
      <c r="E85" s="112" t="s">
        <v>48</v>
      </c>
      <c r="F85" s="111" t="s">
        <v>57</v>
      </c>
      <c r="G85" s="125" t="s">
        <v>80</v>
      </c>
      <c r="H85" s="316" t="s">
        <v>109</v>
      </c>
      <c r="I85" s="111" t="s">
        <v>868</v>
      </c>
      <c r="J85" s="112" t="s">
        <v>19</v>
      </c>
      <c r="K85" s="113">
        <v>130000</v>
      </c>
      <c r="L85" s="113">
        <v>130000</v>
      </c>
      <c r="M85" s="240">
        <v>57611</v>
      </c>
      <c r="N85" s="114"/>
      <c r="O85" s="114"/>
      <c r="P85" s="114"/>
      <c r="Q85" s="115" t="s">
        <v>637</v>
      </c>
      <c r="R85" s="106" t="s">
        <v>501</v>
      </c>
      <c r="S85" s="111" t="s">
        <v>526</v>
      </c>
      <c r="T85" s="120" t="s">
        <v>762</v>
      </c>
      <c r="U85" s="102"/>
      <c r="V85" s="103" t="s">
        <v>504</v>
      </c>
      <c r="W85" s="104"/>
      <c r="X85" s="141"/>
      <c r="Y85" s="242">
        <v>57611</v>
      </c>
      <c r="Z85" s="391"/>
      <c r="AA85" s="391"/>
      <c r="AB85" s="415">
        <v>57611</v>
      </c>
      <c r="AC85" s="240">
        <v>85400.47</v>
      </c>
      <c r="AD85" s="298">
        <v>85400</v>
      </c>
      <c r="AE85" s="119">
        <f t="shared" si="3"/>
        <v>0.48235580010761836</v>
      </c>
      <c r="AF85" s="120"/>
      <c r="AG85" s="111" t="s">
        <v>698</v>
      </c>
      <c r="AH85" s="491"/>
      <c r="AI85" s="118">
        <v>44621</v>
      </c>
      <c r="AJ85" s="118">
        <v>44652</v>
      </c>
      <c r="AK85" s="118">
        <v>44926</v>
      </c>
      <c r="AL85" s="121" t="s">
        <v>863</v>
      </c>
      <c r="AM85" s="111" t="s">
        <v>755</v>
      </c>
      <c r="AN85" s="111" t="s">
        <v>713</v>
      </c>
      <c r="AO85" s="111" t="s">
        <v>526</v>
      </c>
      <c r="AP85" s="109" t="s">
        <v>789</v>
      </c>
      <c r="AQ85" s="106"/>
      <c r="AR85" s="106"/>
      <c r="AS85" s="106"/>
      <c r="AT85" s="106"/>
      <c r="AU85" s="111"/>
    </row>
    <row r="86" spans="1:47" ht="93" customHeight="1" x14ac:dyDescent="0.25">
      <c r="A86" s="109">
        <v>39</v>
      </c>
      <c r="B86" s="109">
        <v>5</v>
      </c>
      <c r="C86" s="109">
        <v>26</v>
      </c>
      <c r="D86" s="609"/>
      <c r="E86" s="112" t="s">
        <v>48</v>
      </c>
      <c r="F86" s="111" t="s">
        <v>58</v>
      </c>
      <c r="G86" s="125" t="s">
        <v>81</v>
      </c>
      <c r="H86" s="316" t="s">
        <v>281</v>
      </c>
      <c r="I86" s="111" t="s">
        <v>866</v>
      </c>
      <c r="J86" s="112" t="s">
        <v>19</v>
      </c>
      <c r="K86" s="113">
        <v>200000</v>
      </c>
      <c r="L86" s="113">
        <v>206000</v>
      </c>
      <c r="M86" s="240">
        <v>277160</v>
      </c>
      <c r="N86" s="114"/>
      <c r="O86" s="114"/>
      <c r="P86" s="114"/>
      <c r="Q86" s="115" t="s">
        <v>637</v>
      </c>
      <c r="R86" s="106" t="s">
        <v>502</v>
      </c>
      <c r="S86" s="111" t="s">
        <v>526</v>
      </c>
      <c r="T86" s="120" t="s">
        <v>676</v>
      </c>
      <c r="U86" s="102"/>
      <c r="V86" s="117"/>
      <c r="W86" s="104"/>
      <c r="X86" s="141"/>
      <c r="Y86" s="242">
        <v>277160</v>
      </c>
      <c r="Z86" s="391"/>
      <c r="AA86" s="391"/>
      <c r="AB86" s="415">
        <v>277160</v>
      </c>
      <c r="AC86" s="240">
        <v>291643.65000000002</v>
      </c>
      <c r="AD86" s="298">
        <v>291644</v>
      </c>
      <c r="AE86" s="119">
        <f t="shared" si="3"/>
        <v>5.2258623177947758E-2</v>
      </c>
      <c r="AF86" s="120"/>
      <c r="AG86" s="111" t="s">
        <v>698</v>
      </c>
      <c r="AH86" s="491"/>
      <c r="AI86" s="118">
        <v>44621</v>
      </c>
      <c r="AJ86" s="118">
        <v>44652</v>
      </c>
      <c r="AK86" s="118">
        <v>44926</v>
      </c>
      <c r="AL86" s="121" t="s">
        <v>863</v>
      </c>
      <c r="AM86" s="111" t="s">
        <v>811</v>
      </c>
      <c r="AN86" s="111" t="s">
        <v>713</v>
      </c>
      <c r="AO86" s="111" t="s">
        <v>526</v>
      </c>
      <c r="AP86" s="109" t="s">
        <v>789</v>
      </c>
      <c r="AQ86" s="106"/>
      <c r="AR86" s="106"/>
      <c r="AS86" s="106"/>
      <c r="AT86" s="106"/>
      <c r="AU86" s="111"/>
    </row>
    <row r="87" spans="1:47" ht="98.25" customHeight="1" x14ac:dyDescent="0.25">
      <c r="A87" s="109">
        <v>40</v>
      </c>
      <c r="B87" s="109">
        <v>6</v>
      </c>
      <c r="C87" s="109">
        <v>27</v>
      </c>
      <c r="D87" s="609"/>
      <c r="E87" s="112" t="s">
        <v>48</v>
      </c>
      <c r="F87" s="111" t="s">
        <v>59</v>
      </c>
      <c r="G87" s="125" t="s">
        <v>82</v>
      </c>
      <c r="H87" s="316" t="s">
        <v>282</v>
      </c>
      <c r="I87" s="111" t="s">
        <v>867</v>
      </c>
      <c r="J87" s="112" t="s">
        <v>19</v>
      </c>
      <c r="K87" s="113">
        <v>130000</v>
      </c>
      <c r="L87" s="113">
        <v>135000</v>
      </c>
      <c r="M87" s="240">
        <v>116798</v>
      </c>
      <c r="N87" s="114"/>
      <c r="O87" s="114"/>
      <c r="P87" s="114"/>
      <c r="Q87" s="115" t="s">
        <v>637</v>
      </c>
      <c r="R87" s="106" t="s">
        <v>501</v>
      </c>
      <c r="S87" s="111" t="s">
        <v>526</v>
      </c>
      <c r="T87" s="111" t="s">
        <v>762</v>
      </c>
      <c r="U87" s="102"/>
      <c r="V87" s="117"/>
      <c r="W87" s="104"/>
      <c r="X87" s="141"/>
      <c r="Y87" s="242">
        <v>116798</v>
      </c>
      <c r="Z87" s="391"/>
      <c r="AA87" s="391"/>
      <c r="AB87" s="415">
        <v>116798</v>
      </c>
      <c r="AC87" s="240">
        <v>184765.51</v>
      </c>
      <c r="AD87" s="298">
        <v>184766</v>
      </c>
      <c r="AE87" s="119">
        <f t="shared" si="3"/>
        <v>0.58192777273583451</v>
      </c>
      <c r="AF87" s="120"/>
      <c r="AG87" s="111" t="s">
        <v>698</v>
      </c>
      <c r="AH87" s="491"/>
      <c r="AI87" s="118">
        <v>44635</v>
      </c>
      <c r="AJ87" s="118">
        <v>44652</v>
      </c>
      <c r="AK87" s="118">
        <v>44926</v>
      </c>
      <c r="AL87" s="121" t="s">
        <v>863</v>
      </c>
      <c r="AM87" s="111" t="s">
        <v>757</v>
      </c>
      <c r="AN87" s="111" t="s">
        <v>713</v>
      </c>
      <c r="AO87" s="111" t="s">
        <v>526</v>
      </c>
      <c r="AP87" s="109" t="s">
        <v>789</v>
      </c>
      <c r="AQ87" s="106"/>
      <c r="AR87" s="106"/>
      <c r="AS87" s="106"/>
      <c r="AT87" s="106"/>
      <c r="AU87" s="111"/>
    </row>
    <row r="88" spans="1:47" ht="110.25" customHeight="1" x14ac:dyDescent="0.25">
      <c r="A88" s="109">
        <v>41</v>
      </c>
      <c r="B88" s="109">
        <v>7</v>
      </c>
      <c r="C88" s="109">
        <v>28</v>
      </c>
      <c r="D88" s="609" t="s">
        <v>1079</v>
      </c>
      <c r="E88" s="112" t="s">
        <v>48</v>
      </c>
      <c r="F88" s="111" t="s">
        <v>60</v>
      </c>
      <c r="G88" s="125" t="s">
        <v>83</v>
      </c>
      <c r="H88" s="316" t="s">
        <v>283</v>
      </c>
      <c r="I88" s="111" t="s">
        <v>869</v>
      </c>
      <c r="J88" s="112" t="s">
        <v>19</v>
      </c>
      <c r="K88" s="113"/>
      <c r="L88" s="113"/>
      <c r="M88" s="240">
        <v>4121</v>
      </c>
      <c r="N88" s="114"/>
      <c r="O88" s="114"/>
      <c r="P88" s="114"/>
      <c r="Q88" s="115" t="s">
        <v>637</v>
      </c>
      <c r="R88" s="106" t="s">
        <v>502</v>
      </c>
      <c r="S88" s="111" t="s">
        <v>525</v>
      </c>
      <c r="T88" s="120" t="s">
        <v>677</v>
      </c>
      <c r="U88" s="102"/>
      <c r="V88" s="117"/>
      <c r="W88" s="104"/>
      <c r="X88" s="141"/>
      <c r="Y88" s="242">
        <v>4121</v>
      </c>
      <c r="Z88" s="391"/>
      <c r="AA88" s="391"/>
      <c r="AB88" s="415">
        <v>4121</v>
      </c>
      <c r="AC88" s="240">
        <v>317979.78999999998</v>
      </c>
      <c r="AD88" s="298">
        <v>317980</v>
      </c>
      <c r="AE88" s="119">
        <f t="shared" si="3"/>
        <v>76.160883280757105</v>
      </c>
      <c r="AF88" s="120"/>
      <c r="AG88" s="111" t="s">
        <v>789</v>
      </c>
      <c r="AH88" s="491" t="s">
        <v>1044</v>
      </c>
      <c r="AI88" s="118">
        <v>44635</v>
      </c>
      <c r="AJ88" s="118">
        <v>44652</v>
      </c>
      <c r="AK88" s="118">
        <v>44926</v>
      </c>
      <c r="AL88" s="121" t="s">
        <v>863</v>
      </c>
      <c r="AM88" s="111" t="s">
        <v>758</v>
      </c>
      <c r="AN88" s="111" t="s">
        <v>713</v>
      </c>
      <c r="AO88" s="111" t="s">
        <v>526</v>
      </c>
      <c r="AP88" s="109" t="s">
        <v>700</v>
      </c>
      <c r="AQ88" s="106"/>
      <c r="AR88" s="106"/>
      <c r="AS88" s="106"/>
      <c r="AT88" s="106"/>
      <c r="AU88" s="111"/>
    </row>
    <row r="89" spans="1:47" ht="111" customHeight="1" x14ac:dyDescent="0.25">
      <c r="A89" s="109">
        <v>42</v>
      </c>
      <c r="B89" s="109">
        <v>8</v>
      </c>
      <c r="C89" s="109">
        <v>29</v>
      </c>
      <c r="D89" s="609"/>
      <c r="E89" s="112" t="s">
        <v>48</v>
      </c>
      <c r="F89" s="111" t="s">
        <v>61</v>
      </c>
      <c r="G89" s="125" t="s">
        <v>84</v>
      </c>
      <c r="H89" s="316" t="s">
        <v>110</v>
      </c>
      <c r="I89" s="111" t="s">
        <v>870</v>
      </c>
      <c r="J89" s="112" t="s">
        <v>19</v>
      </c>
      <c r="K89" s="113">
        <v>1500000</v>
      </c>
      <c r="L89" s="113">
        <v>1515000</v>
      </c>
      <c r="M89" s="240">
        <v>2885895</v>
      </c>
      <c r="N89" s="114"/>
      <c r="O89" s="114"/>
      <c r="P89" s="114"/>
      <c r="Q89" s="115" t="s">
        <v>637</v>
      </c>
      <c r="R89" s="106" t="s">
        <v>471</v>
      </c>
      <c r="S89" s="111" t="s">
        <v>524</v>
      </c>
      <c r="T89" s="111"/>
      <c r="U89" s="102">
        <v>2238919.4336000001</v>
      </c>
      <c r="V89" s="103" t="s">
        <v>694</v>
      </c>
      <c r="W89" s="104" t="s">
        <v>1093</v>
      </c>
      <c r="X89" s="141">
        <v>44561</v>
      </c>
      <c r="Y89" s="242">
        <v>2885895</v>
      </c>
      <c r="Z89" s="391">
        <f>Y89-AD89</f>
        <v>980283</v>
      </c>
      <c r="AA89" s="391"/>
      <c r="AB89" s="415">
        <f>2885895-Z89</f>
        <v>1905612</v>
      </c>
      <c r="AC89" s="240">
        <v>1905612.24</v>
      </c>
      <c r="AD89" s="298">
        <v>1905612</v>
      </c>
      <c r="AE89" s="119">
        <f t="shared" si="3"/>
        <v>-0.33968075761592159</v>
      </c>
      <c r="AF89" s="120"/>
      <c r="AG89" s="111" t="s">
        <v>698</v>
      </c>
      <c r="AH89" s="491"/>
      <c r="AI89" s="118">
        <v>44635</v>
      </c>
      <c r="AJ89" s="118">
        <v>44652</v>
      </c>
      <c r="AK89" s="118">
        <v>44926</v>
      </c>
      <c r="AL89" s="121" t="s">
        <v>863</v>
      </c>
      <c r="AM89" s="111" t="s">
        <v>750</v>
      </c>
      <c r="AN89" s="111" t="s">
        <v>713</v>
      </c>
      <c r="AO89" s="111" t="s">
        <v>524</v>
      </c>
      <c r="AP89" s="109" t="s">
        <v>698</v>
      </c>
      <c r="AQ89" s="106"/>
      <c r="AR89" s="106"/>
      <c r="AS89" s="106"/>
      <c r="AT89" s="106"/>
      <c r="AU89" s="111"/>
    </row>
    <row r="90" spans="1:47" ht="95.25" customHeight="1" x14ac:dyDescent="0.25">
      <c r="A90" s="109">
        <v>43</v>
      </c>
      <c r="B90" s="109">
        <v>9</v>
      </c>
      <c r="C90" s="109">
        <v>30</v>
      </c>
      <c r="D90" s="609"/>
      <c r="E90" s="112" t="s">
        <v>48</v>
      </c>
      <c r="F90" s="111" t="s">
        <v>62</v>
      </c>
      <c r="G90" s="125" t="s">
        <v>85</v>
      </c>
      <c r="H90" s="316" t="s">
        <v>111</v>
      </c>
      <c r="I90" s="111" t="s">
        <v>871</v>
      </c>
      <c r="J90" s="112" t="s">
        <v>19</v>
      </c>
      <c r="K90" s="113">
        <v>60000</v>
      </c>
      <c r="L90" s="113">
        <v>82500</v>
      </c>
      <c r="M90" s="240">
        <v>99196</v>
      </c>
      <c r="N90" s="114"/>
      <c r="O90" s="114"/>
      <c r="P90" s="114"/>
      <c r="Q90" s="115" t="s">
        <v>637</v>
      </c>
      <c r="R90" s="106" t="s">
        <v>502</v>
      </c>
      <c r="S90" s="111" t="s">
        <v>526</v>
      </c>
      <c r="T90" s="120" t="s">
        <v>676</v>
      </c>
      <c r="U90" s="102"/>
      <c r="V90" s="117"/>
      <c r="W90" s="104"/>
      <c r="X90" s="141"/>
      <c r="Y90" s="242">
        <v>99196</v>
      </c>
      <c r="Z90" s="391">
        <f>Y90-AD90</f>
        <v>67598</v>
      </c>
      <c r="AA90" s="391"/>
      <c r="AB90" s="415">
        <f>99196-Z90</f>
        <v>31598</v>
      </c>
      <c r="AC90" s="240">
        <v>31597.74</v>
      </c>
      <c r="AD90" s="298">
        <v>31598</v>
      </c>
      <c r="AE90" s="119">
        <f t="shared" si="3"/>
        <v>-0.68145892979555622</v>
      </c>
      <c r="AF90" s="120"/>
      <c r="AG90" s="111" t="s">
        <v>789</v>
      </c>
      <c r="AH90" s="492"/>
      <c r="AI90" s="118">
        <v>44635</v>
      </c>
      <c r="AJ90" s="118">
        <v>44652</v>
      </c>
      <c r="AK90" s="118">
        <v>44926</v>
      </c>
      <c r="AL90" s="121" t="s">
        <v>863</v>
      </c>
      <c r="AM90" s="111" t="s">
        <v>810</v>
      </c>
      <c r="AN90" s="111" t="s">
        <v>713</v>
      </c>
      <c r="AO90" s="111" t="s">
        <v>526</v>
      </c>
      <c r="AP90" s="109" t="s">
        <v>789</v>
      </c>
      <c r="AQ90" s="106"/>
      <c r="AR90" s="106"/>
      <c r="AS90" s="106"/>
      <c r="AT90" s="106"/>
      <c r="AU90" s="111"/>
    </row>
    <row r="91" spans="1:47" ht="76.5" customHeight="1" x14ac:dyDescent="0.25">
      <c r="A91" s="157"/>
      <c r="B91" s="157"/>
      <c r="C91" s="205">
        <v>31</v>
      </c>
      <c r="D91" s="609"/>
      <c r="E91" s="178" t="s">
        <v>48</v>
      </c>
      <c r="F91" s="128" t="s">
        <v>63</v>
      </c>
      <c r="G91" s="128" t="s">
        <v>86</v>
      </c>
      <c r="H91" s="319" t="s">
        <v>284</v>
      </c>
      <c r="I91" s="128" t="s">
        <v>100</v>
      </c>
      <c r="J91" s="178" t="s">
        <v>19</v>
      </c>
      <c r="K91" s="126"/>
      <c r="L91" s="126"/>
      <c r="M91" s="241">
        <v>13860</v>
      </c>
      <c r="N91" s="126"/>
      <c r="O91" s="126"/>
      <c r="P91" s="126"/>
      <c r="Q91" s="127" t="s">
        <v>637</v>
      </c>
      <c r="R91" s="127" t="s">
        <v>501</v>
      </c>
      <c r="S91" s="128" t="s">
        <v>526</v>
      </c>
      <c r="T91" s="160" t="s">
        <v>679</v>
      </c>
      <c r="U91" s="129"/>
      <c r="V91" s="130" t="s">
        <v>505</v>
      </c>
      <c r="W91" s="164"/>
      <c r="X91" s="144"/>
      <c r="Y91" s="241">
        <v>13860</v>
      </c>
      <c r="Z91" s="423">
        <f>Y91</f>
        <v>13860</v>
      </c>
      <c r="AA91" s="423"/>
      <c r="AB91" s="424"/>
      <c r="AC91" s="241"/>
      <c r="AD91" s="301"/>
      <c r="AE91" s="159"/>
      <c r="AF91" s="160"/>
      <c r="AG91" s="128"/>
      <c r="AH91" s="256"/>
      <c r="AI91" s="128"/>
      <c r="AJ91" s="128"/>
      <c r="AK91" s="128"/>
      <c r="AL91" s="161"/>
      <c r="AM91" s="128"/>
      <c r="AN91" s="128"/>
      <c r="AO91" s="128"/>
      <c r="AP91" s="128"/>
      <c r="AQ91" s="106"/>
      <c r="AR91" s="106"/>
      <c r="AS91" s="106"/>
      <c r="AT91" s="106"/>
      <c r="AU91" s="111"/>
    </row>
    <row r="92" spans="1:47" ht="84" customHeight="1" x14ac:dyDescent="0.25">
      <c r="A92" s="109">
        <v>44</v>
      </c>
      <c r="B92" s="109">
        <v>10</v>
      </c>
      <c r="C92" s="109">
        <v>32</v>
      </c>
      <c r="D92" s="609"/>
      <c r="E92" s="112" t="s">
        <v>48</v>
      </c>
      <c r="F92" s="111" t="s">
        <v>64</v>
      </c>
      <c r="G92" s="125" t="s">
        <v>87</v>
      </c>
      <c r="H92" s="316" t="s">
        <v>112</v>
      </c>
      <c r="I92" s="111" t="s">
        <v>872</v>
      </c>
      <c r="J92" s="112" t="s">
        <v>19</v>
      </c>
      <c r="K92" s="113">
        <v>30000</v>
      </c>
      <c r="L92" s="113">
        <v>40000</v>
      </c>
      <c r="M92" s="240">
        <v>79000</v>
      </c>
      <c r="N92" s="114"/>
      <c r="O92" s="114"/>
      <c r="P92" s="114"/>
      <c r="Q92" s="115" t="s">
        <v>637</v>
      </c>
      <c r="R92" s="106" t="s">
        <v>501</v>
      </c>
      <c r="S92" s="111" t="s">
        <v>526</v>
      </c>
      <c r="T92" s="120" t="s">
        <v>679</v>
      </c>
      <c r="U92" s="102"/>
      <c r="V92" s="122" t="s">
        <v>505</v>
      </c>
      <c r="W92" s="104"/>
      <c r="X92" s="141"/>
      <c r="Y92" s="242">
        <v>79000</v>
      </c>
      <c r="Z92" s="391">
        <f>Y92-AD92</f>
        <v>54590</v>
      </c>
      <c r="AA92" s="391"/>
      <c r="AB92" s="415">
        <f>79000-Z92</f>
        <v>24410</v>
      </c>
      <c r="AC92" s="240">
        <v>24409.58</v>
      </c>
      <c r="AD92" s="298">
        <v>24410</v>
      </c>
      <c r="AE92" s="119">
        <f>((AD92-M92)/M92)</f>
        <v>-0.69101265822784808</v>
      </c>
      <c r="AF92" s="120"/>
      <c r="AG92" s="111" t="s">
        <v>698</v>
      </c>
      <c r="AH92" s="253" t="s">
        <v>959</v>
      </c>
      <c r="AI92" s="118">
        <v>44635</v>
      </c>
      <c r="AJ92" s="118">
        <v>44652</v>
      </c>
      <c r="AK92" s="118">
        <v>44926</v>
      </c>
      <c r="AL92" s="121" t="s">
        <v>863</v>
      </c>
      <c r="AM92" s="111" t="s">
        <v>822</v>
      </c>
      <c r="AN92" s="111" t="s">
        <v>713</v>
      </c>
      <c r="AO92" s="111" t="s">
        <v>526</v>
      </c>
      <c r="AP92" s="109" t="s">
        <v>698</v>
      </c>
      <c r="AQ92" s="106"/>
      <c r="AR92" s="106"/>
      <c r="AS92" s="106"/>
      <c r="AT92" s="106"/>
      <c r="AU92" s="111"/>
    </row>
    <row r="93" spans="1:47" ht="91.5" customHeight="1" x14ac:dyDescent="0.25">
      <c r="A93" s="109">
        <v>45</v>
      </c>
      <c r="B93" s="109">
        <v>11</v>
      </c>
      <c r="C93" s="109">
        <v>33</v>
      </c>
      <c r="D93" s="609" t="s">
        <v>1079</v>
      </c>
      <c r="E93" s="112" t="s">
        <v>48</v>
      </c>
      <c r="F93" s="111" t="s">
        <v>65</v>
      </c>
      <c r="G93" s="125" t="s">
        <v>88</v>
      </c>
      <c r="H93" s="316" t="s">
        <v>285</v>
      </c>
      <c r="I93" s="111" t="s">
        <v>101</v>
      </c>
      <c r="J93" s="112" t="s">
        <v>18</v>
      </c>
      <c r="K93" s="113">
        <v>50000</v>
      </c>
      <c r="L93" s="113">
        <v>60000</v>
      </c>
      <c r="M93" s="240">
        <v>20000</v>
      </c>
      <c r="N93" s="114"/>
      <c r="O93" s="114"/>
      <c r="P93" s="114"/>
      <c r="Q93" s="115" t="s">
        <v>637</v>
      </c>
      <c r="R93" s="106" t="s">
        <v>678</v>
      </c>
      <c r="S93" s="111" t="s">
        <v>526</v>
      </c>
      <c r="T93" s="120" t="s">
        <v>676</v>
      </c>
      <c r="U93" s="102"/>
      <c r="V93" s="117"/>
      <c r="W93" s="104"/>
      <c r="X93" s="141"/>
      <c r="Y93" s="242">
        <v>20000</v>
      </c>
      <c r="Z93" s="391"/>
      <c r="AA93" s="391"/>
      <c r="AB93" s="415">
        <v>20000</v>
      </c>
      <c r="AC93" s="240">
        <f>SUM(Concentradoras!F34+16724.78)</f>
        <v>189428.81</v>
      </c>
      <c r="AD93" s="298">
        <f>SUM(172304+16725)</f>
        <v>189029</v>
      </c>
      <c r="AE93" s="119">
        <f>((AD93-M93)/M93)</f>
        <v>8.4514499999999995</v>
      </c>
      <c r="AF93" s="120"/>
      <c r="AG93" s="111" t="s">
        <v>789</v>
      </c>
      <c r="AH93" s="253" t="s">
        <v>1046</v>
      </c>
      <c r="AI93" s="118">
        <v>44635</v>
      </c>
      <c r="AJ93" s="118">
        <v>44652</v>
      </c>
      <c r="AK93" s="118" t="s">
        <v>791</v>
      </c>
      <c r="AL93" s="121" t="s">
        <v>863</v>
      </c>
      <c r="AM93" s="111" t="s">
        <v>813</v>
      </c>
      <c r="AN93" s="111" t="s">
        <v>713</v>
      </c>
      <c r="AO93" s="111" t="s">
        <v>526</v>
      </c>
      <c r="AP93" s="109" t="s">
        <v>789</v>
      </c>
      <c r="AQ93" s="106"/>
      <c r="AR93" s="106"/>
      <c r="AS93" s="106"/>
      <c r="AT93" s="106"/>
      <c r="AU93" s="111"/>
    </row>
    <row r="94" spans="1:47" ht="105.75" customHeight="1" x14ac:dyDescent="0.25">
      <c r="A94" s="109">
        <v>46</v>
      </c>
      <c r="B94" s="109">
        <v>12</v>
      </c>
      <c r="C94" s="109">
        <v>34</v>
      </c>
      <c r="D94" s="609"/>
      <c r="E94" s="112" t="s">
        <v>48</v>
      </c>
      <c r="F94" s="111" t="s">
        <v>66</v>
      </c>
      <c r="G94" s="125" t="s">
        <v>89</v>
      </c>
      <c r="H94" s="316" t="s">
        <v>113</v>
      </c>
      <c r="I94" s="111" t="s">
        <v>873</v>
      </c>
      <c r="J94" s="112" t="s">
        <v>19</v>
      </c>
      <c r="K94" s="113"/>
      <c r="L94" s="113">
        <v>175000</v>
      </c>
      <c r="M94" s="240">
        <v>221576</v>
      </c>
      <c r="N94" s="114"/>
      <c r="O94" s="114"/>
      <c r="P94" s="114"/>
      <c r="Q94" s="115" t="s">
        <v>637</v>
      </c>
      <c r="R94" s="106" t="s">
        <v>502</v>
      </c>
      <c r="S94" s="111" t="s">
        <v>526</v>
      </c>
      <c r="T94" s="120" t="s">
        <v>676</v>
      </c>
      <c r="U94" s="102"/>
      <c r="V94" s="117"/>
      <c r="W94" s="104"/>
      <c r="X94" s="141"/>
      <c r="Y94" s="242">
        <v>221576</v>
      </c>
      <c r="Z94" s="391">
        <f>Y94-AD94</f>
        <v>57247</v>
      </c>
      <c r="AA94" s="391"/>
      <c r="AB94" s="415">
        <f>221576-Z94</f>
        <v>164329</v>
      </c>
      <c r="AC94" s="240">
        <v>164328.95999999999</v>
      </c>
      <c r="AD94" s="298">
        <v>164329</v>
      </c>
      <c r="AE94" s="119">
        <f>((AD94-M94)/M94)</f>
        <v>-0.25836281907787845</v>
      </c>
      <c r="AF94" s="120"/>
      <c r="AG94" s="111" t="s">
        <v>789</v>
      </c>
      <c r="AH94" s="535" t="s">
        <v>1047</v>
      </c>
      <c r="AI94" s="118">
        <v>44652</v>
      </c>
      <c r="AJ94" s="118">
        <v>44652</v>
      </c>
      <c r="AK94" s="118" t="s">
        <v>791</v>
      </c>
      <c r="AL94" s="121" t="s">
        <v>863</v>
      </c>
      <c r="AM94" s="111" t="s">
        <v>814</v>
      </c>
      <c r="AN94" s="111" t="s">
        <v>713</v>
      </c>
      <c r="AO94" s="111" t="s">
        <v>526</v>
      </c>
      <c r="AP94" s="109" t="s">
        <v>789</v>
      </c>
      <c r="AQ94" s="106"/>
      <c r="AR94" s="106"/>
      <c r="AS94" s="106"/>
      <c r="AT94" s="106"/>
      <c r="AU94" s="111"/>
    </row>
    <row r="95" spans="1:47" ht="55.5" customHeight="1" x14ac:dyDescent="0.25">
      <c r="A95" s="109">
        <v>47</v>
      </c>
      <c r="B95" s="109">
        <v>13</v>
      </c>
      <c r="C95" s="109">
        <v>35</v>
      </c>
      <c r="D95" s="609"/>
      <c r="E95" s="112" t="s">
        <v>48</v>
      </c>
      <c r="F95" s="111" t="s">
        <v>67</v>
      </c>
      <c r="G95" s="125" t="s">
        <v>90</v>
      </c>
      <c r="H95" s="316" t="s">
        <v>114</v>
      </c>
      <c r="I95" s="111" t="s">
        <v>874</v>
      </c>
      <c r="J95" s="112" t="s">
        <v>19</v>
      </c>
      <c r="K95" s="113">
        <v>160000</v>
      </c>
      <c r="L95" s="113">
        <v>175000</v>
      </c>
      <c r="M95" s="240">
        <v>271128</v>
      </c>
      <c r="N95" s="114"/>
      <c r="O95" s="114"/>
      <c r="P95" s="114"/>
      <c r="Q95" s="115" t="s">
        <v>637</v>
      </c>
      <c r="R95" s="106" t="s">
        <v>501</v>
      </c>
      <c r="S95" s="111" t="s">
        <v>526</v>
      </c>
      <c r="T95" s="120" t="s">
        <v>762</v>
      </c>
      <c r="U95" s="102"/>
      <c r="V95" s="103" t="s">
        <v>505</v>
      </c>
      <c r="W95" s="104"/>
      <c r="X95" s="141"/>
      <c r="Y95" s="242">
        <v>271128</v>
      </c>
      <c r="Z95" s="391">
        <f>Y95-AD95</f>
        <v>234881</v>
      </c>
      <c r="AA95" s="391"/>
      <c r="AB95" s="415">
        <f>271128-Z95</f>
        <v>36247</v>
      </c>
      <c r="AC95" s="240">
        <v>36247.339999999997</v>
      </c>
      <c r="AD95" s="298">
        <v>36247</v>
      </c>
      <c r="AE95" s="119">
        <f>((AD95-M95)/M95)</f>
        <v>-0.86631037738632677</v>
      </c>
      <c r="AF95" s="120"/>
      <c r="AG95" s="111" t="s">
        <v>789</v>
      </c>
      <c r="AH95" s="536"/>
      <c r="AI95" s="118">
        <v>44652</v>
      </c>
      <c r="AJ95" s="118">
        <v>44652</v>
      </c>
      <c r="AK95" s="118" t="s">
        <v>791</v>
      </c>
      <c r="AL95" s="121" t="s">
        <v>863</v>
      </c>
      <c r="AM95" s="111" t="s">
        <v>815</v>
      </c>
      <c r="AN95" s="111" t="s">
        <v>713</v>
      </c>
      <c r="AO95" s="111" t="s">
        <v>526</v>
      </c>
      <c r="AP95" s="109" t="s">
        <v>698</v>
      </c>
      <c r="AQ95" s="106"/>
      <c r="AR95" s="106"/>
      <c r="AS95" s="106"/>
      <c r="AT95" s="106"/>
      <c r="AU95" s="111"/>
    </row>
    <row r="96" spans="1:47" ht="57" customHeight="1" x14ac:dyDescent="0.25">
      <c r="A96" s="157"/>
      <c r="B96" s="157"/>
      <c r="C96" s="205">
        <v>36</v>
      </c>
      <c r="D96" s="609"/>
      <c r="E96" s="178" t="s">
        <v>49</v>
      </c>
      <c r="F96" s="128" t="s">
        <v>33</v>
      </c>
      <c r="G96" s="128" t="s">
        <v>37</v>
      </c>
      <c r="H96" s="319" t="s">
        <v>277</v>
      </c>
      <c r="I96" s="128" t="s">
        <v>104</v>
      </c>
      <c r="J96" s="178" t="s">
        <v>45</v>
      </c>
      <c r="K96" s="126"/>
      <c r="L96" s="126"/>
      <c r="M96" s="241">
        <v>8130</v>
      </c>
      <c r="N96" s="126">
        <v>8130</v>
      </c>
      <c r="O96" s="126">
        <v>0</v>
      </c>
      <c r="P96" s="126"/>
      <c r="Q96" s="127" t="s">
        <v>638</v>
      </c>
      <c r="R96" s="127" t="s">
        <v>518</v>
      </c>
      <c r="S96" s="128" t="s">
        <v>525</v>
      </c>
      <c r="T96" s="128" t="s">
        <v>680</v>
      </c>
      <c r="U96" s="129"/>
      <c r="V96" s="165"/>
      <c r="W96" s="164"/>
      <c r="X96" s="144"/>
      <c r="Y96" s="241">
        <v>8130</v>
      </c>
      <c r="Z96" s="423">
        <f>Y96</f>
        <v>8130</v>
      </c>
      <c r="AA96" s="423"/>
      <c r="AB96" s="424"/>
      <c r="AC96" s="241"/>
      <c r="AD96" s="301"/>
      <c r="AE96" s="159"/>
      <c r="AF96" s="160"/>
      <c r="AG96" s="128"/>
      <c r="AH96" s="256"/>
      <c r="AI96" s="128"/>
      <c r="AJ96" s="128"/>
      <c r="AK96" s="128"/>
      <c r="AL96" s="161"/>
      <c r="AM96" s="128"/>
      <c r="AN96" s="128"/>
      <c r="AO96" s="128"/>
      <c r="AP96" s="128"/>
      <c r="AQ96" s="106"/>
      <c r="AR96" s="106"/>
      <c r="AS96" s="106"/>
      <c r="AT96" s="106"/>
      <c r="AU96" s="111"/>
    </row>
    <row r="97" spans="1:47" ht="120.75" customHeight="1" x14ac:dyDescent="0.25">
      <c r="A97" s="109">
        <v>48</v>
      </c>
      <c r="B97" s="109">
        <v>14</v>
      </c>
      <c r="C97" s="109">
        <v>37</v>
      </c>
      <c r="D97" s="609"/>
      <c r="E97" s="112" t="s">
        <v>49</v>
      </c>
      <c r="F97" s="111" t="s">
        <v>72</v>
      </c>
      <c r="G97" s="125" t="s">
        <v>95</v>
      </c>
      <c r="H97" s="316" t="s">
        <v>286</v>
      </c>
      <c r="I97" s="111" t="s">
        <v>105</v>
      </c>
      <c r="J97" s="112" t="s">
        <v>45</v>
      </c>
      <c r="K97" s="113"/>
      <c r="L97" s="113">
        <v>2400000</v>
      </c>
      <c r="M97" s="240">
        <v>2400000</v>
      </c>
      <c r="N97" s="114">
        <v>2400000</v>
      </c>
      <c r="O97" s="114">
        <v>0</v>
      </c>
      <c r="P97" s="114">
        <f>N97</f>
        <v>2400000</v>
      </c>
      <c r="Q97" s="115" t="s">
        <v>639</v>
      </c>
      <c r="R97" s="136" t="s">
        <v>471</v>
      </c>
      <c r="S97" s="111" t="s">
        <v>524</v>
      </c>
      <c r="T97" s="111"/>
      <c r="U97" s="102">
        <v>2400000</v>
      </c>
      <c r="V97" s="122" t="s">
        <v>498</v>
      </c>
      <c r="W97" s="140" t="s">
        <v>534</v>
      </c>
      <c r="X97" s="141">
        <v>44561</v>
      </c>
      <c r="Y97" s="242">
        <v>2400000</v>
      </c>
      <c r="Z97" s="391"/>
      <c r="AA97" s="391"/>
      <c r="AB97" s="415">
        <v>2400000</v>
      </c>
      <c r="AC97" s="240">
        <v>2400000</v>
      </c>
      <c r="AD97" s="298">
        <v>2400000</v>
      </c>
      <c r="AE97" s="119">
        <f>((AD97-M97)/M97)</f>
        <v>0</v>
      </c>
      <c r="AF97" s="120"/>
      <c r="AG97" s="111" t="s">
        <v>698</v>
      </c>
      <c r="AH97" s="253" t="s">
        <v>875</v>
      </c>
      <c r="AI97" s="118">
        <v>44621</v>
      </c>
      <c r="AJ97" s="118">
        <v>44652</v>
      </c>
      <c r="AK97" s="118">
        <v>44926</v>
      </c>
      <c r="AL97" s="121" t="s">
        <v>863</v>
      </c>
      <c r="AM97" s="111" t="s">
        <v>816</v>
      </c>
      <c r="AN97" s="111" t="s">
        <v>713</v>
      </c>
      <c r="AO97" s="111" t="s">
        <v>524</v>
      </c>
      <c r="AP97" s="109" t="s">
        <v>698</v>
      </c>
      <c r="AQ97" s="106"/>
      <c r="AR97" s="106"/>
      <c r="AS97" s="106"/>
      <c r="AT97" s="106"/>
      <c r="AU97" s="111"/>
    </row>
    <row r="98" spans="1:47" ht="91.5" customHeight="1" x14ac:dyDescent="0.25">
      <c r="A98" s="109">
        <v>49</v>
      </c>
      <c r="B98" s="109">
        <v>15</v>
      </c>
      <c r="C98" s="109">
        <v>38</v>
      </c>
      <c r="D98" s="609" t="s">
        <v>1079</v>
      </c>
      <c r="E98" s="112" t="s">
        <v>47</v>
      </c>
      <c r="F98" s="111" t="s">
        <v>50</v>
      </c>
      <c r="G98" s="125" t="s">
        <v>73</v>
      </c>
      <c r="H98" s="316" t="s">
        <v>106</v>
      </c>
      <c r="I98" s="111" t="s">
        <v>96</v>
      </c>
      <c r="J98" s="112" t="s">
        <v>45</v>
      </c>
      <c r="K98" s="113"/>
      <c r="L98" s="113">
        <v>1000000</v>
      </c>
      <c r="M98" s="240">
        <v>1178317</v>
      </c>
      <c r="N98" s="114">
        <v>1178317</v>
      </c>
      <c r="O98" s="114">
        <v>0</v>
      </c>
      <c r="P98" s="114">
        <v>0</v>
      </c>
      <c r="Q98" s="115" t="s">
        <v>640</v>
      </c>
      <c r="R98" s="106" t="s">
        <v>471</v>
      </c>
      <c r="S98" s="111" t="s">
        <v>524</v>
      </c>
      <c r="T98" s="120" t="s">
        <v>681</v>
      </c>
      <c r="U98" s="102">
        <v>889778</v>
      </c>
      <c r="V98" s="103" t="s">
        <v>929</v>
      </c>
      <c r="W98" s="104" t="s">
        <v>930</v>
      </c>
      <c r="X98" s="141">
        <v>44561</v>
      </c>
      <c r="Y98" s="242">
        <v>1178317</v>
      </c>
      <c r="Z98" s="391">
        <f>Y98-AD98</f>
        <v>121463</v>
      </c>
      <c r="AA98" s="391"/>
      <c r="AB98" s="415">
        <f>1178317-Z98</f>
        <v>1056854</v>
      </c>
      <c r="AC98" s="240">
        <v>1006527.96</v>
      </c>
      <c r="AD98" s="298">
        <v>1056854</v>
      </c>
      <c r="AE98" s="119">
        <f>((AD98-M98)/M98)</f>
        <v>-0.1030817683187122</v>
      </c>
      <c r="AF98" s="120"/>
      <c r="AG98" s="111" t="s">
        <v>698</v>
      </c>
      <c r="AH98" s="253" t="s">
        <v>876</v>
      </c>
      <c r="AI98" s="118">
        <v>44652</v>
      </c>
      <c r="AJ98" s="118">
        <v>44652</v>
      </c>
      <c r="AK98" s="118" t="s">
        <v>791</v>
      </c>
      <c r="AL98" s="121" t="s">
        <v>863</v>
      </c>
      <c r="AM98" s="111" t="s">
        <v>812</v>
      </c>
      <c r="AN98" s="111" t="s">
        <v>713</v>
      </c>
      <c r="AO98" s="111" t="s">
        <v>524</v>
      </c>
      <c r="AP98" s="109" t="s">
        <v>698</v>
      </c>
      <c r="AQ98" s="106"/>
      <c r="AR98" s="106"/>
      <c r="AS98" s="106"/>
      <c r="AT98" s="106"/>
      <c r="AU98" s="111"/>
    </row>
    <row r="99" spans="1:47" ht="140.25" customHeight="1" x14ac:dyDescent="0.25">
      <c r="A99" s="109">
        <v>50</v>
      </c>
      <c r="B99" s="109">
        <v>16</v>
      </c>
      <c r="C99" s="109">
        <v>39</v>
      </c>
      <c r="D99" s="609"/>
      <c r="E99" s="112" t="s">
        <v>48</v>
      </c>
      <c r="F99" s="111" t="s">
        <v>68</v>
      </c>
      <c r="G99" s="125" t="s">
        <v>91</v>
      </c>
      <c r="H99" s="316" t="s">
        <v>287</v>
      </c>
      <c r="I99" s="111" t="s">
        <v>102</v>
      </c>
      <c r="J99" s="112" t="s">
        <v>45</v>
      </c>
      <c r="K99" s="113">
        <v>324800</v>
      </c>
      <c r="L99" s="113">
        <v>840000</v>
      </c>
      <c r="M99" s="240">
        <v>1226657</v>
      </c>
      <c r="N99" s="114">
        <v>977850</v>
      </c>
      <c r="O99" s="114">
        <v>0</v>
      </c>
      <c r="P99" s="114"/>
      <c r="Q99" s="115" t="s">
        <v>637</v>
      </c>
      <c r="R99" s="106" t="s">
        <v>471</v>
      </c>
      <c r="S99" s="111" t="s">
        <v>524</v>
      </c>
      <c r="T99" s="111"/>
      <c r="U99" s="102">
        <v>976018.85</v>
      </c>
      <c r="V99" s="103" t="s">
        <v>506</v>
      </c>
      <c r="W99" s="104" t="s">
        <v>586</v>
      </c>
      <c r="X99" s="141">
        <v>44561</v>
      </c>
      <c r="Y99" s="242">
        <v>1226657</v>
      </c>
      <c r="Z99" s="391">
        <f>Y99-AD99</f>
        <v>199907</v>
      </c>
      <c r="AA99" s="391"/>
      <c r="AB99" s="415">
        <f>1226657-Z99</f>
        <v>1026750</v>
      </c>
      <c r="AC99" s="240">
        <v>971418.15</v>
      </c>
      <c r="AD99" s="298">
        <v>1026750</v>
      </c>
      <c r="AE99" s="119">
        <f>((AD99-M99)/M99)</f>
        <v>-0.16296894730963912</v>
      </c>
      <c r="AF99" s="120"/>
      <c r="AG99" s="111" t="s">
        <v>698</v>
      </c>
      <c r="AH99" s="253" t="s">
        <v>805</v>
      </c>
      <c r="AI99" s="118">
        <v>44621</v>
      </c>
      <c r="AJ99" s="118">
        <v>44652</v>
      </c>
      <c r="AK99" s="118">
        <v>44926</v>
      </c>
      <c r="AL99" s="121" t="s">
        <v>863</v>
      </c>
      <c r="AM99" s="111" t="s">
        <v>817</v>
      </c>
      <c r="AN99" s="111" t="s">
        <v>713</v>
      </c>
      <c r="AO99" s="111" t="s">
        <v>524</v>
      </c>
      <c r="AP99" s="109" t="s">
        <v>698</v>
      </c>
      <c r="AQ99" s="106"/>
      <c r="AR99" s="106"/>
      <c r="AS99" s="106"/>
      <c r="AT99" s="106"/>
      <c r="AU99" s="111"/>
    </row>
    <row r="100" spans="1:47" ht="75" customHeight="1" x14ac:dyDescent="0.25">
      <c r="A100" s="157"/>
      <c r="B100" s="157"/>
      <c r="C100" s="205">
        <v>40</v>
      </c>
      <c r="D100" s="609"/>
      <c r="E100" s="178" t="s">
        <v>47</v>
      </c>
      <c r="F100" s="128" t="s">
        <v>51</v>
      </c>
      <c r="G100" s="128" t="s">
        <v>74</v>
      </c>
      <c r="H100" s="319" t="s">
        <v>288</v>
      </c>
      <c r="I100" s="128" t="s">
        <v>97</v>
      </c>
      <c r="J100" s="178" t="s">
        <v>45</v>
      </c>
      <c r="K100" s="113"/>
      <c r="L100" s="113"/>
      <c r="M100" s="240">
        <v>28035</v>
      </c>
      <c r="N100" s="114"/>
      <c r="O100" s="114"/>
      <c r="P100" s="114"/>
      <c r="Q100" s="115" t="s">
        <v>665</v>
      </c>
      <c r="R100" s="106" t="s">
        <v>518</v>
      </c>
      <c r="S100" s="111" t="s">
        <v>526</v>
      </c>
      <c r="T100" s="111" t="s">
        <v>695</v>
      </c>
      <c r="U100" s="102"/>
      <c r="V100" s="117"/>
      <c r="W100" s="104"/>
      <c r="X100" s="118"/>
      <c r="Y100" s="241">
        <v>28035</v>
      </c>
      <c r="Z100" s="423">
        <f>Y100</f>
        <v>28035</v>
      </c>
      <c r="AA100" s="423"/>
      <c r="AB100" s="424"/>
      <c r="AC100" s="241"/>
      <c r="AD100" s="301"/>
      <c r="AE100" s="159"/>
      <c r="AF100" s="160"/>
      <c r="AG100" s="128"/>
      <c r="AH100" s="256"/>
      <c r="AI100" s="128"/>
      <c r="AJ100" s="128"/>
      <c r="AK100" s="128"/>
      <c r="AL100" s="161"/>
      <c r="AM100" s="128"/>
      <c r="AN100" s="128"/>
      <c r="AO100" s="128"/>
      <c r="AP100" s="128"/>
      <c r="AQ100" s="106"/>
      <c r="AR100" s="106"/>
      <c r="AS100" s="106"/>
      <c r="AT100" s="106"/>
      <c r="AU100" s="111"/>
    </row>
    <row r="101" spans="1:47" ht="52.5" customHeight="1" x14ac:dyDescent="0.25">
      <c r="A101" s="157"/>
      <c r="B101" s="157"/>
      <c r="C101" s="205">
        <v>41</v>
      </c>
      <c r="D101" s="609"/>
      <c r="E101" s="178" t="s">
        <v>47</v>
      </c>
      <c r="F101" s="128" t="s">
        <v>52</v>
      </c>
      <c r="G101" s="128" t="s">
        <v>75</v>
      </c>
      <c r="H101" s="319" t="s">
        <v>108</v>
      </c>
      <c r="I101" s="128" t="s">
        <v>98</v>
      </c>
      <c r="J101" s="178" t="s">
        <v>45</v>
      </c>
      <c r="K101" s="113"/>
      <c r="L101" s="113">
        <v>191000</v>
      </c>
      <c r="M101" s="240">
        <v>175000</v>
      </c>
      <c r="N101" s="114"/>
      <c r="O101" s="114"/>
      <c r="P101" s="114"/>
      <c r="Q101" s="115" t="s">
        <v>665</v>
      </c>
      <c r="R101" s="106" t="s">
        <v>501</v>
      </c>
      <c r="S101" s="111" t="s">
        <v>526</v>
      </c>
      <c r="T101" s="111" t="s">
        <v>763</v>
      </c>
      <c r="U101" s="102"/>
      <c r="V101" s="103" t="s">
        <v>507</v>
      </c>
      <c r="W101" s="104"/>
      <c r="X101" s="118"/>
      <c r="Y101" s="241">
        <v>175000</v>
      </c>
      <c r="Z101" s="423">
        <f>Y101</f>
        <v>175000</v>
      </c>
      <c r="AA101" s="423"/>
      <c r="AB101" s="424"/>
      <c r="AC101" s="241"/>
      <c r="AD101" s="301"/>
      <c r="AE101" s="159"/>
      <c r="AF101" s="160"/>
      <c r="AG101" s="128"/>
      <c r="AH101" s="256"/>
      <c r="AI101" s="128"/>
      <c r="AJ101" s="128"/>
      <c r="AK101" s="128"/>
      <c r="AL101" s="161"/>
      <c r="AM101" s="128"/>
      <c r="AN101" s="128"/>
      <c r="AO101" s="128"/>
      <c r="AP101" s="128"/>
      <c r="AQ101" s="106"/>
      <c r="AR101" s="106"/>
      <c r="AS101" s="106"/>
      <c r="AT101" s="106"/>
      <c r="AU101" s="111"/>
    </row>
    <row r="102" spans="1:47" ht="117.75" customHeight="1" x14ac:dyDescent="0.25">
      <c r="A102" s="109">
        <v>51</v>
      </c>
      <c r="B102" s="109">
        <v>17</v>
      </c>
      <c r="C102" s="109">
        <v>42</v>
      </c>
      <c r="D102" s="609"/>
      <c r="E102" s="112" t="s">
        <v>48</v>
      </c>
      <c r="F102" s="111" t="s">
        <v>69</v>
      </c>
      <c r="G102" s="125" t="s">
        <v>92</v>
      </c>
      <c r="H102" s="316" t="s">
        <v>289</v>
      </c>
      <c r="I102" s="111" t="s">
        <v>877</v>
      </c>
      <c r="J102" s="112" t="s">
        <v>45</v>
      </c>
      <c r="K102" s="113"/>
      <c r="L102" s="113">
        <v>15000</v>
      </c>
      <c r="M102" s="240">
        <v>89504</v>
      </c>
      <c r="N102" s="114"/>
      <c r="O102" s="114"/>
      <c r="P102" s="114"/>
      <c r="Q102" s="115" t="s">
        <v>665</v>
      </c>
      <c r="R102" s="106" t="s">
        <v>501</v>
      </c>
      <c r="S102" s="111" t="s">
        <v>526</v>
      </c>
      <c r="T102" s="120" t="s">
        <v>682</v>
      </c>
      <c r="U102" s="102"/>
      <c r="V102" s="103" t="s">
        <v>508</v>
      </c>
      <c r="W102" s="104"/>
      <c r="X102" s="118"/>
      <c r="Y102" s="242">
        <v>89504</v>
      </c>
      <c r="Z102" s="391">
        <f>Y102-AD102</f>
        <v>40349</v>
      </c>
      <c r="AA102" s="391"/>
      <c r="AB102" s="415">
        <f>89504-Z102</f>
        <v>49155</v>
      </c>
      <c r="AC102" s="240">
        <v>49154.559999999998</v>
      </c>
      <c r="AD102" s="298">
        <v>49155</v>
      </c>
      <c r="AE102" s="119">
        <f>((AD102-M102)/M102)</f>
        <v>-0.45080666785841972</v>
      </c>
      <c r="AF102" s="120"/>
      <c r="AG102" s="111" t="s">
        <v>698</v>
      </c>
      <c r="AH102" s="253" t="s">
        <v>878</v>
      </c>
      <c r="AI102" s="118">
        <v>44652</v>
      </c>
      <c r="AJ102" s="118">
        <v>44682</v>
      </c>
      <c r="AK102" s="118" t="s">
        <v>879</v>
      </c>
      <c r="AL102" s="121" t="s">
        <v>863</v>
      </c>
      <c r="AM102" s="111" t="s">
        <v>819</v>
      </c>
      <c r="AN102" s="111" t="s">
        <v>713</v>
      </c>
      <c r="AO102" s="111" t="s">
        <v>526</v>
      </c>
      <c r="AP102" s="109" t="s">
        <v>698</v>
      </c>
      <c r="AQ102" s="106"/>
      <c r="AR102" s="106"/>
      <c r="AS102" s="106"/>
      <c r="AT102" s="106"/>
      <c r="AU102" s="111"/>
    </row>
    <row r="103" spans="1:47" ht="106.5" customHeight="1" x14ac:dyDescent="0.25">
      <c r="A103" s="157"/>
      <c r="B103" s="157"/>
      <c r="C103" s="205">
        <v>43</v>
      </c>
      <c r="D103" s="609"/>
      <c r="E103" s="178" t="s">
        <v>48</v>
      </c>
      <c r="F103" s="128" t="s">
        <v>70</v>
      </c>
      <c r="G103" s="128" t="s">
        <v>93</v>
      </c>
      <c r="H103" s="319" t="s">
        <v>290</v>
      </c>
      <c r="I103" s="128" t="s">
        <v>291</v>
      </c>
      <c r="J103" s="178" t="s">
        <v>45</v>
      </c>
      <c r="K103" s="113"/>
      <c r="L103" s="113">
        <v>50000</v>
      </c>
      <c r="M103" s="240">
        <v>67747</v>
      </c>
      <c r="N103" s="114"/>
      <c r="O103" s="114"/>
      <c r="P103" s="114"/>
      <c r="Q103" s="115" t="s">
        <v>665</v>
      </c>
      <c r="R103" s="106" t="s">
        <v>501</v>
      </c>
      <c r="S103" s="111" t="s">
        <v>526</v>
      </c>
      <c r="T103" s="111"/>
      <c r="U103" s="102"/>
      <c r="V103" s="103" t="s">
        <v>622</v>
      </c>
      <c r="W103" s="104"/>
      <c r="X103" s="118"/>
      <c r="Y103" s="241">
        <v>67747</v>
      </c>
      <c r="Z103" s="423">
        <f>Y103</f>
        <v>67747</v>
      </c>
      <c r="AA103" s="423"/>
      <c r="AB103" s="424"/>
      <c r="AC103" s="241"/>
      <c r="AD103" s="301"/>
      <c r="AE103" s="159"/>
      <c r="AF103" s="160"/>
      <c r="AG103" s="128"/>
      <c r="AH103" s="256"/>
      <c r="AI103" s="128"/>
      <c r="AJ103" s="128"/>
      <c r="AK103" s="128"/>
      <c r="AL103" s="161"/>
      <c r="AM103" s="128"/>
      <c r="AN103" s="128"/>
      <c r="AO103" s="128"/>
      <c r="AP103" s="128"/>
      <c r="AQ103" s="106"/>
      <c r="AR103" s="106"/>
      <c r="AS103" s="106"/>
      <c r="AT103" s="106"/>
      <c r="AU103" s="111"/>
    </row>
    <row r="104" spans="1:47" ht="105" customHeight="1" x14ac:dyDescent="0.25">
      <c r="A104" s="157"/>
      <c r="B104" s="157"/>
      <c r="C104" s="205">
        <v>44</v>
      </c>
      <c r="D104" s="609"/>
      <c r="E104" s="178" t="s">
        <v>47</v>
      </c>
      <c r="F104" s="128" t="s">
        <v>53</v>
      </c>
      <c r="G104" s="128" t="s">
        <v>76</v>
      </c>
      <c r="H104" s="319" t="s">
        <v>292</v>
      </c>
      <c r="I104" s="128" t="s">
        <v>99</v>
      </c>
      <c r="J104" s="178" t="s">
        <v>45</v>
      </c>
      <c r="K104" s="113">
        <v>200000</v>
      </c>
      <c r="L104" s="113">
        <v>200000</v>
      </c>
      <c r="M104" s="240">
        <v>172000</v>
      </c>
      <c r="N104" s="114"/>
      <c r="O104" s="114"/>
      <c r="P104" s="114"/>
      <c r="Q104" s="115" t="s">
        <v>665</v>
      </c>
      <c r="R104" s="106" t="s">
        <v>501</v>
      </c>
      <c r="S104" s="111" t="s">
        <v>526</v>
      </c>
      <c r="T104" s="111" t="s">
        <v>763</v>
      </c>
      <c r="U104" s="102"/>
      <c r="V104" s="103" t="s">
        <v>509</v>
      </c>
      <c r="W104" s="104"/>
      <c r="X104" s="118"/>
      <c r="Y104" s="241">
        <v>172000</v>
      </c>
      <c r="Z104" s="423">
        <f>Y104</f>
        <v>172000</v>
      </c>
      <c r="AA104" s="423"/>
      <c r="AB104" s="424"/>
      <c r="AC104" s="241"/>
      <c r="AD104" s="301"/>
      <c r="AE104" s="159"/>
      <c r="AF104" s="160"/>
      <c r="AG104" s="128"/>
      <c r="AH104" s="256"/>
      <c r="AI104" s="128"/>
      <c r="AJ104" s="128"/>
      <c r="AK104" s="128"/>
      <c r="AL104" s="161"/>
      <c r="AM104" s="128"/>
      <c r="AN104" s="128"/>
      <c r="AO104" s="128"/>
      <c r="AP104" s="128"/>
      <c r="AQ104" s="106"/>
      <c r="AR104" s="106"/>
      <c r="AS104" s="106"/>
      <c r="AT104" s="106"/>
      <c r="AU104" s="111"/>
    </row>
    <row r="105" spans="1:47" ht="93.75" customHeight="1" x14ac:dyDescent="0.25">
      <c r="A105" s="109">
        <v>52</v>
      </c>
      <c r="B105" s="109">
        <v>18</v>
      </c>
      <c r="C105" s="109">
        <v>45</v>
      </c>
      <c r="D105" s="610"/>
      <c r="E105" s="112" t="s">
        <v>47</v>
      </c>
      <c r="F105" s="111" t="s">
        <v>71</v>
      </c>
      <c r="G105" s="125" t="s">
        <v>94</v>
      </c>
      <c r="H105" s="316" t="s">
        <v>293</v>
      </c>
      <c r="I105" s="111" t="s">
        <v>103</v>
      </c>
      <c r="J105" s="112" t="s">
        <v>45</v>
      </c>
      <c r="K105" s="113">
        <v>95000</v>
      </c>
      <c r="L105" s="113">
        <v>145000</v>
      </c>
      <c r="M105" s="240">
        <v>457900</v>
      </c>
      <c r="N105" s="114"/>
      <c r="O105" s="114"/>
      <c r="P105" s="114"/>
      <c r="Q105" s="115" t="s">
        <v>665</v>
      </c>
      <c r="R105" s="106" t="s">
        <v>501</v>
      </c>
      <c r="S105" s="111" t="s">
        <v>526</v>
      </c>
      <c r="T105" s="120" t="s">
        <v>762</v>
      </c>
      <c r="U105" s="102"/>
      <c r="V105" s="103" t="s">
        <v>507</v>
      </c>
      <c r="W105" s="104"/>
      <c r="X105" s="118"/>
      <c r="Y105" s="242">
        <v>457900</v>
      </c>
      <c r="Z105" s="391">
        <f>Y105-AD105</f>
        <v>260390</v>
      </c>
      <c r="AA105" s="391"/>
      <c r="AB105" s="415">
        <f>457900-Z105</f>
        <v>197510</v>
      </c>
      <c r="AC105" s="240">
        <f>SUM(179711.27+17799.04)</f>
        <v>197510.31</v>
      </c>
      <c r="AD105" s="298">
        <f>SUM(179711+17799)</f>
        <v>197510</v>
      </c>
      <c r="AE105" s="119">
        <f>((AD105-M105)/M105)</f>
        <v>-0.56866127975540515</v>
      </c>
      <c r="AF105" s="120"/>
      <c r="AG105" s="111" t="s">
        <v>789</v>
      </c>
      <c r="AH105" s="253" t="s">
        <v>1048</v>
      </c>
      <c r="AI105" s="118">
        <v>44652</v>
      </c>
      <c r="AJ105" s="118">
        <v>44682</v>
      </c>
      <c r="AK105" s="118">
        <v>44926</v>
      </c>
      <c r="AL105" s="121" t="s">
        <v>863</v>
      </c>
      <c r="AM105" s="111" t="s">
        <v>818</v>
      </c>
      <c r="AN105" s="111" t="s">
        <v>713</v>
      </c>
      <c r="AO105" s="111" t="s">
        <v>526</v>
      </c>
      <c r="AP105" s="109" t="s">
        <v>789</v>
      </c>
      <c r="AQ105" s="106"/>
      <c r="AR105" s="106"/>
      <c r="AS105" s="106"/>
      <c r="AT105" s="106"/>
      <c r="AU105" s="111"/>
    </row>
    <row r="106" spans="1:47" s="177" customFormat="1" ht="42.75" customHeight="1" x14ac:dyDescent="0.25">
      <c r="A106" s="480" t="s">
        <v>924</v>
      </c>
      <c r="B106" s="481"/>
      <c r="C106" s="481"/>
      <c r="D106" s="481"/>
      <c r="E106" s="481"/>
      <c r="F106" s="482"/>
      <c r="G106" s="145"/>
      <c r="H106" s="317"/>
      <c r="I106" s="145"/>
      <c r="J106" s="147"/>
      <c r="K106" s="148"/>
      <c r="L106" s="148">
        <f>SUM(L82:L105)</f>
        <v>7975500</v>
      </c>
      <c r="M106" s="238">
        <f>SUM(M82:M105)</f>
        <v>10538842</v>
      </c>
      <c r="N106" s="148"/>
      <c r="O106" s="148"/>
      <c r="P106" s="148"/>
      <c r="Q106" s="149"/>
      <c r="R106" s="149"/>
      <c r="S106" s="145"/>
      <c r="T106" s="154"/>
      <c r="U106" s="150"/>
      <c r="V106" s="173"/>
      <c r="W106" s="174"/>
      <c r="X106" s="155"/>
      <c r="Y106" s="410"/>
      <c r="Z106" s="411"/>
      <c r="AA106" s="411"/>
      <c r="AB106" s="429">
        <f>SUM(AB82:AB105)</f>
        <v>8057362</v>
      </c>
      <c r="AC106" s="238"/>
      <c r="AD106" s="300">
        <f>SUM(AD82:AD105)</f>
        <v>9008657</v>
      </c>
      <c r="AE106" s="175">
        <f>((AD106-M106)/M106)</f>
        <v>-0.14519479464631882</v>
      </c>
      <c r="AF106" s="154"/>
      <c r="AG106" s="145"/>
      <c r="AH106" s="255"/>
      <c r="AI106" s="155"/>
      <c r="AJ106" s="155"/>
      <c r="AK106" s="155"/>
      <c r="AL106" s="145"/>
      <c r="AM106" s="145"/>
      <c r="AN106" s="145"/>
      <c r="AO106" s="145"/>
      <c r="AP106" s="145"/>
      <c r="AQ106" s="149"/>
      <c r="AR106" s="149"/>
      <c r="AS106" s="149"/>
      <c r="AT106" s="149"/>
      <c r="AU106" s="145"/>
    </row>
    <row r="107" spans="1:47" s="229" customFormat="1" ht="72" hidden="1" x14ac:dyDescent="0.25">
      <c r="A107" s="157"/>
      <c r="B107" s="157"/>
      <c r="C107" s="205">
        <v>46</v>
      </c>
      <c r="D107" s="483" t="s">
        <v>993</v>
      </c>
      <c r="E107" s="178" t="s">
        <v>118</v>
      </c>
      <c r="F107" s="128" t="s">
        <v>116</v>
      </c>
      <c r="G107" s="128" t="s">
        <v>122</v>
      </c>
      <c r="H107" s="319" t="s">
        <v>294</v>
      </c>
      <c r="I107" s="128" t="s">
        <v>125</v>
      </c>
      <c r="J107" s="178" t="s">
        <v>18</v>
      </c>
      <c r="K107" s="135"/>
      <c r="L107" s="135"/>
      <c r="M107" s="242">
        <v>63028</v>
      </c>
      <c r="N107" s="135"/>
      <c r="O107" s="135"/>
      <c r="P107" s="135"/>
      <c r="Q107" s="139" t="s">
        <v>640</v>
      </c>
      <c r="R107" s="139" t="s">
        <v>678</v>
      </c>
      <c r="S107" s="110" t="s">
        <v>526</v>
      </c>
      <c r="T107" s="110"/>
      <c r="U107" s="137" t="s">
        <v>740</v>
      </c>
      <c r="V107" s="227"/>
      <c r="W107" s="390"/>
      <c r="X107" s="222"/>
      <c r="Y107" s="241">
        <v>63028</v>
      </c>
      <c r="Z107" s="423">
        <f>Y107</f>
        <v>63028</v>
      </c>
      <c r="AA107" s="423"/>
      <c r="AB107" s="424"/>
      <c r="AC107" s="241"/>
      <c r="AD107" s="301"/>
      <c r="AE107" s="159"/>
      <c r="AF107" s="160"/>
      <c r="AG107" s="128"/>
      <c r="AH107" s="256"/>
      <c r="AI107" s="128"/>
      <c r="AJ107" s="128"/>
      <c r="AK107" s="128"/>
      <c r="AL107" s="161"/>
      <c r="AM107" s="128"/>
      <c r="AN107" s="128"/>
      <c r="AO107" s="128"/>
      <c r="AP107" s="110"/>
      <c r="AQ107" s="392"/>
      <c r="AR107" s="392"/>
      <c r="AS107" s="392"/>
      <c r="AT107" s="392"/>
      <c r="AU107" s="110"/>
    </row>
    <row r="108" spans="1:47" ht="135.75" customHeight="1" x14ac:dyDescent="0.25">
      <c r="A108" s="109">
        <v>53</v>
      </c>
      <c r="B108" s="109">
        <v>1</v>
      </c>
      <c r="C108" s="109">
        <v>47</v>
      </c>
      <c r="D108" s="483"/>
      <c r="E108" s="112" t="s">
        <v>119</v>
      </c>
      <c r="F108" s="111" t="s">
        <v>33</v>
      </c>
      <c r="G108" s="125" t="s">
        <v>37</v>
      </c>
      <c r="H108" s="316" t="s">
        <v>295</v>
      </c>
      <c r="I108" s="111" t="s">
        <v>862</v>
      </c>
      <c r="J108" s="112" t="s">
        <v>45</v>
      </c>
      <c r="K108" s="113">
        <v>40000</v>
      </c>
      <c r="L108" s="113">
        <v>41600</v>
      </c>
      <c r="M108" s="240">
        <v>1100000</v>
      </c>
      <c r="N108" s="114">
        <v>1100000</v>
      </c>
      <c r="O108" s="114">
        <v>0</v>
      </c>
      <c r="P108" s="114">
        <v>1100000</v>
      </c>
      <c r="Q108" s="115" t="s">
        <v>641</v>
      </c>
      <c r="R108" s="106" t="s">
        <v>501</v>
      </c>
      <c r="S108" s="111" t="s">
        <v>524</v>
      </c>
      <c r="T108" s="120" t="s">
        <v>683</v>
      </c>
      <c r="U108" s="102"/>
      <c r="V108" s="103" t="s">
        <v>605</v>
      </c>
      <c r="W108" s="104"/>
      <c r="X108" s="118">
        <v>44561</v>
      </c>
      <c r="Y108" s="242">
        <v>1100000</v>
      </c>
      <c r="Z108" s="391"/>
      <c r="AA108" s="391"/>
      <c r="AB108" s="415">
        <v>1100000</v>
      </c>
      <c r="AC108" s="240">
        <v>1125333.24</v>
      </c>
      <c r="AD108" s="298">
        <v>1123000</v>
      </c>
      <c r="AE108" s="119">
        <f t="shared" ref="AE108:AE115" si="4">((AD108-M108)/M108)</f>
        <v>2.0909090909090908E-2</v>
      </c>
      <c r="AF108" s="120"/>
      <c r="AG108" s="111" t="s">
        <v>698</v>
      </c>
      <c r="AH108" s="253" t="s">
        <v>699</v>
      </c>
      <c r="AI108" s="118">
        <v>44562</v>
      </c>
      <c r="AJ108" s="118">
        <v>44562</v>
      </c>
      <c r="AK108" s="118">
        <v>44926</v>
      </c>
      <c r="AL108" s="121" t="s">
        <v>707</v>
      </c>
      <c r="AM108" s="180" t="s">
        <v>751</v>
      </c>
      <c r="AN108" s="180" t="s">
        <v>713</v>
      </c>
      <c r="AO108" s="111" t="s">
        <v>524</v>
      </c>
      <c r="AP108" s="111" t="s">
        <v>698</v>
      </c>
      <c r="AQ108" s="106"/>
      <c r="AR108" s="106"/>
      <c r="AS108" s="106"/>
      <c r="AT108" s="106"/>
      <c r="AU108" s="111"/>
    </row>
    <row r="109" spans="1:47" ht="190.5" customHeight="1" x14ac:dyDescent="0.25">
      <c r="A109" s="109">
        <v>54</v>
      </c>
      <c r="B109" s="109">
        <v>2</v>
      </c>
      <c r="C109" s="109">
        <v>48</v>
      </c>
      <c r="D109" s="483"/>
      <c r="E109" s="112" t="s">
        <v>120</v>
      </c>
      <c r="F109" s="111" t="s">
        <v>117</v>
      </c>
      <c r="G109" s="125" t="s">
        <v>123</v>
      </c>
      <c r="H109" s="316" t="s">
        <v>296</v>
      </c>
      <c r="I109" s="111" t="s">
        <v>708</v>
      </c>
      <c r="J109" s="112" t="s">
        <v>45</v>
      </c>
      <c r="K109" s="113">
        <v>1200000</v>
      </c>
      <c r="L109" s="113">
        <v>1215903</v>
      </c>
      <c r="M109" s="240">
        <v>1250000</v>
      </c>
      <c r="N109" s="114">
        <v>1250000</v>
      </c>
      <c r="O109" s="114">
        <v>0</v>
      </c>
      <c r="P109" s="114">
        <v>1250000</v>
      </c>
      <c r="Q109" s="115" t="s">
        <v>642</v>
      </c>
      <c r="R109" s="106" t="s">
        <v>471</v>
      </c>
      <c r="S109" s="111" t="s">
        <v>524</v>
      </c>
      <c r="T109" s="111"/>
      <c r="U109" s="102">
        <v>935656</v>
      </c>
      <c r="V109" s="103" t="s">
        <v>590</v>
      </c>
      <c r="W109" s="104" t="s">
        <v>591</v>
      </c>
      <c r="X109" s="118">
        <v>44561</v>
      </c>
      <c r="Y109" s="242">
        <v>1250000</v>
      </c>
      <c r="Z109" s="391"/>
      <c r="AA109" s="391"/>
      <c r="AB109" s="415">
        <v>1250000</v>
      </c>
      <c r="AC109" s="106">
        <v>1085556.6100000001</v>
      </c>
      <c r="AD109" s="298">
        <v>1250000</v>
      </c>
      <c r="AE109" s="119">
        <f t="shared" si="4"/>
        <v>0</v>
      </c>
      <c r="AF109" s="120"/>
      <c r="AG109" s="111" t="s">
        <v>700</v>
      </c>
      <c r="AH109" s="253" t="s">
        <v>701</v>
      </c>
      <c r="AI109" s="118">
        <v>44652</v>
      </c>
      <c r="AJ109" s="118">
        <v>44682</v>
      </c>
      <c r="AK109" s="118">
        <v>44742</v>
      </c>
      <c r="AL109" s="121" t="s">
        <v>707</v>
      </c>
      <c r="AM109" s="180" t="s">
        <v>753</v>
      </c>
      <c r="AN109" s="180" t="s">
        <v>713</v>
      </c>
      <c r="AO109" s="111" t="s">
        <v>524</v>
      </c>
      <c r="AP109" s="111" t="s">
        <v>700</v>
      </c>
      <c r="AQ109" s="106"/>
      <c r="AR109" s="106"/>
      <c r="AS109" s="106"/>
      <c r="AT109" s="106"/>
      <c r="AU109" s="111"/>
    </row>
    <row r="110" spans="1:47" ht="171" customHeight="1" x14ac:dyDescent="0.25">
      <c r="A110" s="109">
        <v>55</v>
      </c>
      <c r="B110" s="109">
        <v>3</v>
      </c>
      <c r="C110" s="109">
        <v>49</v>
      </c>
      <c r="D110" s="483"/>
      <c r="E110" s="112" t="s">
        <v>297</v>
      </c>
      <c r="F110" s="111" t="s">
        <v>115</v>
      </c>
      <c r="G110" s="125" t="s">
        <v>121</v>
      </c>
      <c r="H110" s="316" t="s">
        <v>298</v>
      </c>
      <c r="I110" s="111" t="s">
        <v>124</v>
      </c>
      <c r="J110" s="112" t="s">
        <v>45</v>
      </c>
      <c r="K110" s="113"/>
      <c r="L110" s="113"/>
      <c r="M110" s="240">
        <v>300000</v>
      </c>
      <c r="N110" s="114">
        <v>300000</v>
      </c>
      <c r="O110" s="114">
        <v>287680</v>
      </c>
      <c r="P110" s="114"/>
      <c r="Q110" s="115" t="s">
        <v>643</v>
      </c>
      <c r="R110" s="106" t="s">
        <v>501</v>
      </c>
      <c r="S110" s="111" t="s">
        <v>526</v>
      </c>
      <c r="T110" s="111" t="s">
        <v>684</v>
      </c>
      <c r="U110" s="181"/>
      <c r="V110" s="103"/>
      <c r="W110" s="182"/>
      <c r="X110" s="118"/>
      <c r="Y110" s="242">
        <v>300000</v>
      </c>
      <c r="Z110" s="391"/>
      <c r="AA110" s="391"/>
      <c r="AB110" s="415">
        <v>300000</v>
      </c>
      <c r="AC110" s="106">
        <v>1246613.33</v>
      </c>
      <c r="AD110" s="298">
        <v>350000</v>
      </c>
      <c r="AE110" s="119">
        <f t="shared" si="4"/>
        <v>0.16666666666666666</v>
      </c>
      <c r="AF110" s="120"/>
      <c r="AG110" s="111" t="s">
        <v>700</v>
      </c>
      <c r="AH110" s="253" t="s">
        <v>702</v>
      </c>
      <c r="AI110" s="118">
        <v>44576</v>
      </c>
      <c r="AJ110" s="118">
        <v>44576</v>
      </c>
      <c r="AK110" s="111" t="s">
        <v>791</v>
      </c>
      <c r="AL110" s="121" t="s">
        <v>707</v>
      </c>
      <c r="AM110" s="180" t="s">
        <v>754</v>
      </c>
      <c r="AN110" s="180" t="s">
        <v>713</v>
      </c>
      <c r="AO110" s="111" t="s">
        <v>524</v>
      </c>
      <c r="AP110" s="111" t="s">
        <v>700</v>
      </c>
      <c r="AQ110" s="183"/>
      <c r="AR110" s="183"/>
      <c r="AS110" s="183"/>
      <c r="AT110" s="183"/>
      <c r="AU110" s="111"/>
    </row>
    <row r="111" spans="1:47" s="177" customFormat="1" ht="45.75" customHeight="1" x14ac:dyDescent="0.25">
      <c r="A111" s="480" t="s">
        <v>924</v>
      </c>
      <c r="B111" s="481"/>
      <c r="C111" s="481"/>
      <c r="D111" s="481"/>
      <c r="E111" s="481"/>
      <c r="F111" s="482"/>
      <c r="G111" s="184"/>
      <c r="H111" s="320"/>
      <c r="I111" s="145"/>
      <c r="J111" s="147"/>
      <c r="K111" s="148"/>
      <c r="L111" s="148">
        <f>SUM(L107:L110)</f>
        <v>1257503</v>
      </c>
      <c r="M111" s="238">
        <f>SUM(M107:M110)</f>
        <v>2713028</v>
      </c>
      <c r="N111" s="148"/>
      <c r="O111" s="148"/>
      <c r="P111" s="148"/>
      <c r="Q111" s="149"/>
      <c r="R111" s="149"/>
      <c r="S111" s="145"/>
      <c r="T111" s="145"/>
      <c r="U111" s="150"/>
      <c r="V111" s="173"/>
      <c r="W111" s="174"/>
      <c r="X111" s="155"/>
      <c r="Y111" s="410"/>
      <c r="Z111" s="411"/>
      <c r="AA111" s="411"/>
      <c r="AB111" s="429">
        <f>SUM(AB108:AB110)</f>
        <v>2650000</v>
      </c>
      <c r="AC111" s="149"/>
      <c r="AD111" s="300">
        <f>SUM(AD108:AD110)</f>
        <v>2723000</v>
      </c>
      <c r="AE111" s="175">
        <f t="shared" si="4"/>
        <v>3.6755978928341322E-3</v>
      </c>
      <c r="AF111" s="154"/>
      <c r="AG111" s="145"/>
      <c r="AH111" s="255"/>
      <c r="AI111" s="155"/>
      <c r="AJ111" s="155"/>
      <c r="AK111" s="145"/>
      <c r="AL111" s="145"/>
      <c r="AM111" s="185"/>
      <c r="AN111" s="185"/>
      <c r="AO111" s="145"/>
      <c r="AP111" s="145"/>
      <c r="AQ111" s="149"/>
      <c r="AR111" s="149"/>
      <c r="AS111" s="149"/>
      <c r="AT111" s="149"/>
      <c r="AU111" s="145"/>
    </row>
    <row r="112" spans="1:47" ht="162" customHeight="1" x14ac:dyDescent="0.25">
      <c r="A112" s="109">
        <v>56</v>
      </c>
      <c r="B112" s="109">
        <v>1</v>
      </c>
      <c r="C112" s="109">
        <v>50</v>
      </c>
      <c r="D112" s="611" t="s">
        <v>994</v>
      </c>
      <c r="E112" s="469" t="s">
        <v>179</v>
      </c>
      <c r="F112" s="459" t="s">
        <v>131</v>
      </c>
      <c r="G112" s="462" t="s">
        <v>146</v>
      </c>
      <c r="H112" s="456" t="s">
        <v>299</v>
      </c>
      <c r="I112" s="111" t="s">
        <v>164</v>
      </c>
      <c r="J112" s="112" t="s">
        <v>19</v>
      </c>
      <c r="K112" s="113">
        <v>930000</v>
      </c>
      <c r="L112" s="113">
        <v>1800000</v>
      </c>
      <c r="M112" s="240">
        <v>807800</v>
      </c>
      <c r="N112" s="114">
        <v>875000</v>
      </c>
      <c r="O112" s="114">
        <v>50345</v>
      </c>
      <c r="P112" s="114">
        <v>875000</v>
      </c>
      <c r="Q112" s="115" t="s">
        <v>642</v>
      </c>
      <c r="R112" s="106" t="s">
        <v>471</v>
      </c>
      <c r="S112" s="111" t="s">
        <v>524</v>
      </c>
      <c r="T112" s="111"/>
      <c r="U112" s="102">
        <v>590834.61</v>
      </c>
      <c r="V112" s="103" t="s">
        <v>511</v>
      </c>
      <c r="W112" s="104" t="s">
        <v>604</v>
      </c>
      <c r="X112" s="118"/>
      <c r="Y112" s="242">
        <v>807800</v>
      </c>
      <c r="Z112" s="391"/>
      <c r="AA112" s="391"/>
      <c r="AB112" s="415">
        <v>807800</v>
      </c>
      <c r="AC112" s="240">
        <v>1097574.72</v>
      </c>
      <c r="AD112" s="298">
        <v>1185000</v>
      </c>
      <c r="AE112" s="119">
        <f t="shared" si="4"/>
        <v>0.46694726417430055</v>
      </c>
      <c r="AF112" s="120"/>
      <c r="AG112" s="111" t="s">
        <v>700</v>
      </c>
      <c r="AH112" s="253" t="s">
        <v>1077</v>
      </c>
      <c r="AI112" s="118">
        <v>44562</v>
      </c>
      <c r="AJ112" s="118">
        <v>44562</v>
      </c>
      <c r="AK112" s="118">
        <v>44926</v>
      </c>
      <c r="AL112" s="121"/>
      <c r="AM112" s="110" t="s">
        <v>751</v>
      </c>
      <c r="AN112" s="111" t="s">
        <v>713</v>
      </c>
      <c r="AO112" s="111" t="s">
        <v>524</v>
      </c>
      <c r="AP112" s="111" t="s">
        <v>700</v>
      </c>
      <c r="AQ112" s="106"/>
      <c r="AR112" s="106"/>
      <c r="AS112" s="106"/>
      <c r="AT112" s="106"/>
      <c r="AU112" s="111"/>
    </row>
    <row r="113" spans="1:47" ht="72" x14ac:dyDescent="0.25">
      <c r="A113" s="109">
        <v>57</v>
      </c>
      <c r="B113" s="109">
        <v>2</v>
      </c>
      <c r="C113" s="109">
        <v>51</v>
      </c>
      <c r="D113" s="484"/>
      <c r="E113" s="471"/>
      <c r="F113" s="461"/>
      <c r="G113" s="464"/>
      <c r="H113" s="458"/>
      <c r="I113" s="111" t="s">
        <v>165</v>
      </c>
      <c r="J113" s="112" t="s">
        <v>19</v>
      </c>
      <c r="K113" s="113">
        <v>70000</v>
      </c>
      <c r="L113" s="113">
        <v>40000</v>
      </c>
      <c r="M113" s="240">
        <v>92200</v>
      </c>
      <c r="N113" s="114"/>
      <c r="O113" s="114"/>
      <c r="P113" s="114"/>
      <c r="Q113" s="115" t="s">
        <v>644</v>
      </c>
      <c r="R113" s="106" t="s">
        <v>502</v>
      </c>
      <c r="S113" s="111" t="s">
        <v>526</v>
      </c>
      <c r="T113" s="111" t="s">
        <v>676</v>
      </c>
      <c r="U113" s="102"/>
      <c r="V113" s="117"/>
      <c r="W113" s="104"/>
      <c r="X113" s="118"/>
      <c r="Y113" s="242">
        <v>92200</v>
      </c>
      <c r="Z113" s="391"/>
      <c r="AA113" s="391"/>
      <c r="AB113" s="415">
        <v>92200</v>
      </c>
      <c r="AC113" s="240">
        <v>116304.2</v>
      </c>
      <c r="AD113" s="298">
        <v>116304</v>
      </c>
      <c r="AE113" s="119">
        <f t="shared" si="4"/>
        <v>0.26143167028199565</v>
      </c>
      <c r="AF113" s="120"/>
      <c r="AG113" s="111" t="s">
        <v>698</v>
      </c>
      <c r="AH113" s="253" t="s">
        <v>1070</v>
      </c>
      <c r="AI113" s="118">
        <v>44562</v>
      </c>
      <c r="AJ113" s="118">
        <v>44562</v>
      </c>
      <c r="AK113" s="118">
        <v>44926</v>
      </c>
      <c r="AL113" s="121"/>
      <c r="AM113" s="110" t="s">
        <v>753</v>
      </c>
      <c r="AN113" s="111" t="s">
        <v>713</v>
      </c>
      <c r="AO113" s="111" t="s">
        <v>526</v>
      </c>
      <c r="AP113" s="111" t="s">
        <v>789</v>
      </c>
      <c r="AQ113" s="106"/>
      <c r="AR113" s="106"/>
      <c r="AS113" s="106"/>
      <c r="AT113" s="106"/>
      <c r="AU113" s="111"/>
    </row>
    <row r="114" spans="1:47" s="120" customFormat="1" ht="54" x14ac:dyDescent="0.25">
      <c r="A114" s="109">
        <v>58</v>
      </c>
      <c r="B114" s="109">
        <v>3</v>
      </c>
      <c r="C114" s="109">
        <v>52</v>
      </c>
      <c r="D114" s="484"/>
      <c r="E114" s="469" t="s">
        <v>179</v>
      </c>
      <c r="F114" s="459" t="s">
        <v>132</v>
      </c>
      <c r="G114" s="462" t="s">
        <v>38</v>
      </c>
      <c r="H114" s="456" t="s">
        <v>300</v>
      </c>
      <c r="I114" s="111" t="s">
        <v>880</v>
      </c>
      <c r="J114" s="112" t="s">
        <v>19</v>
      </c>
      <c r="K114" s="126"/>
      <c r="L114" s="126"/>
      <c r="M114" s="242">
        <v>150000</v>
      </c>
      <c r="N114" s="114">
        <v>110500</v>
      </c>
      <c r="O114" s="114"/>
      <c r="P114" s="114"/>
      <c r="Q114" s="115" t="s">
        <v>645</v>
      </c>
      <c r="R114" s="106" t="s">
        <v>501</v>
      </c>
      <c r="S114" s="111" t="s">
        <v>526</v>
      </c>
      <c r="T114" s="120" t="s">
        <v>941</v>
      </c>
      <c r="U114" s="102"/>
      <c r="V114" s="103" t="s">
        <v>512</v>
      </c>
      <c r="W114" s="104"/>
      <c r="X114" s="118"/>
      <c r="Y114" s="242">
        <v>150000</v>
      </c>
      <c r="Z114" s="391"/>
      <c r="AA114" s="391"/>
      <c r="AB114" s="415">
        <v>150000</v>
      </c>
      <c r="AC114" s="240">
        <v>174918.33</v>
      </c>
      <c r="AD114" s="298">
        <v>174918</v>
      </c>
      <c r="AE114" s="119">
        <f t="shared" si="4"/>
        <v>0.16611999999999999</v>
      </c>
      <c r="AG114" s="111" t="s">
        <v>700</v>
      </c>
      <c r="AH114" s="253" t="s">
        <v>881</v>
      </c>
      <c r="AI114" s="118">
        <v>44562</v>
      </c>
      <c r="AJ114" s="118">
        <v>44562</v>
      </c>
      <c r="AK114" s="118">
        <v>44926</v>
      </c>
      <c r="AL114" s="121"/>
      <c r="AM114" s="110" t="s">
        <v>754</v>
      </c>
      <c r="AN114" s="111" t="s">
        <v>713</v>
      </c>
      <c r="AO114" s="111" t="s">
        <v>526</v>
      </c>
      <c r="AP114" s="111" t="s">
        <v>700</v>
      </c>
      <c r="AQ114" s="106"/>
      <c r="AR114" s="106"/>
      <c r="AS114" s="106"/>
      <c r="AT114" s="106"/>
      <c r="AU114" s="111"/>
    </row>
    <row r="115" spans="1:47" ht="203.25" customHeight="1" x14ac:dyDescent="0.25">
      <c r="A115" s="187">
        <v>59</v>
      </c>
      <c r="B115" s="187">
        <v>4</v>
      </c>
      <c r="C115" s="188"/>
      <c r="D115" s="484"/>
      <c r="E115" s="471"/>
      <c r="F115" s="461"/>
      <c r="G115" s="464"/>
      <c r="H115" s="458"/>
      <c r="I115" s="133" t="s">
        <v>41</v>
      </c>
      <c r="J115" s="189" t="s">
        <v>19</v>
      </c>
      <c r="K115" s="190">
        <v>105000</v>
      </c>
      <c r="L115" s="190">
        <v>160000</v>
      </c>
      <c r="M115" s="243">
        <v>150000</v>
      </c>
      <c r="N115" s="191">
        <v>110500</v>
      </c>
      <c r="O115" s="191">
        <v>0</v>
      </c>
      <c r="P115" s="191">
        <v>150000</v>
      </c>
      <c r="Q115" s="192" t="s">
        <v>645</v>
      </c>
      <c r="R115" s="193"/>
      <c r="S115" s="194"/>
      <c r="T115" s="195" t="s">
        <v>944</v>
      </c>
      <c r="U115" s="196" t="s">
        <v>740</v>
      </c>
      <c r="V115" s="197"/>
      <c r="W115" s="198"/>
      <c r="X115" s="199"/>
      <c r="Y115" s="398">
        <v>150000</v>
      </c>
      <c r="Z115" s="399"/>
      <c r="AA115" s="399"/>
      <c r="AB115" s="416">
        <v>150000</v>
      </c>
      <c r="AC115" s="247">
        <v>296474.77</v>
      </c>
      <c r="AD115" s="299">
        <v>180000</v>
      </c>
      <c r="AE115" s="200">
        <f t="shared" si="4"/>
        <v>0.2</v>
      </c>
      <c r="AF115" s="201"/>
      <c r="AG115" s="133" t="s">
        <v>700</v>
      </c>
      <c r="AH115" s="257" t="s">
        <v>1064</v>
      </c>
      <c r="AI115" s="202">
        <v>44562</v>
      </c>
      <c r="AJ115" s="202">
        <v>44562</v>
      </c>
      <c r="AK115" s="202">
        <v>44926</v>
      </c>
      <c r="AL115" s="203"/>
      <c r="AM115" s="204" t="s">
        <v>755</v>
      </c>
      <c r="AN115" s="133" t="s">
        <v>713</v>
      </c>
      <c r="AO115" s="133" t="s">
        <v>526</v>
      </c>
      <c r="AP115" s="133" t="s">
        <v>700</v>
      </c>
      <c r="AQ115" s="134"/>
      <c r="AR115" s="134"/>
      <c r="AS115" s="134"/>
      <c r="AT115" s="134"/>
      <c r="AU115" s="133"/>
    </row>
    <row r="116" spans="1:47" ht="105" customHeight="1" x14ac:dyDescent="0.25">
      <c r="A116" s="157"/>
      <c r="B116" s="157"/>
      <c r="C116" s="205">
        <v>53</v>
      </c>
      <c r="D116" s="484"/>
      <c r="E116" s="178" t="s">
        <v>177</v>
      </c>
      <c r="F116" s="128" t="s">
        <v>128</v>
      </c>
      <c r="G116" s="128" t="s">
        <v>143</v>
      </c>
      <c r="H116" s="319" t="s">
        <v>301</v>
      </c>
      <c r="I116" s="128" t="s">
        <v>157</v>
      </c>
      <c r="J116" s="178" t="s">
        <v>45</v>
      </c>
      <c r="K116" s="113"/>
      <c r="L116" s="113"/>
      <c r="M116" s="240">
        <v>20000</v>
      </c>
      <c r="N116" s="114">
        <v>20000</v>
      </c>
      <c r="O116" s="114">
        <v>5788</v>
      </c>
      <c r="P116" s="114">
        <v>20000</v>
      </c>
      <c r="Q116" s="115" t="s">
        <v>646</v>
      </c>
      <c r="R116" s="106" t="s">
        <v>678</v>
      </c>
      <c r="S116" s="111" t="s">
        <v>526</v>
      </c>
      <c r="T116" s="111"/>
      <c r="U116" s="102"/>
      <c r="V116" s="117"/>
      <c r="W116" s="104"/>
      <c r="X116" s="118"/>
      <c r="Y116" s="241">
        <v>20000</v>
      </c>
      <c r="Z116" s="423">
        <f>Y116</f>
        <v>20000</v>
      </c>
      <c r="AA116" s="423"/>
      <c r="AB116" s="424"/>
      <c r="AC116" s="241"/>
      <c r="AD116" s="301"/>
      <c r="AE116" s="159"/>
      <c r="AF116" s="160"/>
      <c r="AG116" s="128"/>
      <c r="AH116" s="256"/>
      <c r="AI116" s="128"/>
      <c r="AJ116" s="128"/>
      <c r="AK116" s="128"/>
      <c r="AL116" s="161"/>
      <c r="AM116" s="128"/>
      <c r="AN116" s="128"/>
      <c r="AO116" s="128"/>
      <c r="AP116" s="128"/>
      <c r="AQ116" s="127"/>
      <c r="AR116" s="127"/>
      <c r="AS116" s="127"/>
      <c r="AT116" s="127"/>
      <c r="AU116" s="128"/>
    </row>
    <row r="117" spans="1:47" ht="115.5" customHeight="1" x14ac:dyDescent="0.25">
      <c r="A117" s="124">
        <v>60</v>
      </c>
      <c r="B117" s="124">
        <v>5</v>
      </c>
      <c r="C117" s="171"/>
      <c r="D117" s="484"/>
      <c r="E117" s="112" t="s">
        <v>179</v>
      </c>
      <c r="F117" s="111">
        <v>2561</v>
      </c>
      <c r="G117" s="125" t="s">
        <v>85</v>
      </c>
      <c r="H117" s="316" t="s">
        <v>111</v>
      </c>
      <c r="I117" s="163" t="s">
        <v>826</v>
      </c>
      <c r="J117" s="112" t="s">
        <v>18</v>
      </c>
      <c r="K117" s="126"/>
      <c r="L117" s="126"/>
      <c r="M117" s="241"/>
      <c r="N117" s="114"/>
      <c r="O117" s="114"/>
      <c r="P117" s="114"/>
      <c r="Q117" s="115"/>
      <c r="R117" s="127"/>
      <c r="S117" s="128"/>
      <c r="T117" s="160"/>
      <c r="U117" s="129" t="s">
        <v>740</v>
      </c>
      <c r="V117" s="130"/>
      <c r="W117" s="164"/>
      <c r="X117" s="132"/>
      <c r="Y117" s="242"/>
      <c r="Z117" s="391"/>
      <c r="AA117" s="391">
        <f>AD117</f>
        <v>13444</v>
      </c>
      <c r="AB117" s="415">
        <f>AD117</f>
        <v>13444</v>
      </c>
      <c r="AC117" s="240">
        <v>13443.94</v>
      </c>
      <c r="AD117" s="298">
        <v>13444</v>
      </c>
      <c r="AE117" s="119"/>
      <c r="AF117" s="120"/>
      <c r="AG117" s="111" t="s">
        <v>700</v>
      </c>
      <c r="AH117" s="253" t="s">
        <v>1071</v>
      </c>
      <c r="AI117" s="118">
        <v>44562</v>
      </c>
      <c r="AJ117" s="118">
        <v>44562</v>
      </c>
      <c r="AK117" s="118">
        <v>44926</v>
      </c>
      <c r="AL117" s="121"/>
      <c r="AM117" s="110" t="s">
        <v>811</v>
      </c>
      <c r="AN117" s="111" t="s">
        <v>713</v>
      </c>
      <c r="AO117" s="111" t="s">
        <v>526</v>
      </c>
      <c r="AP117" s="111" t="s">
        <v>700</v>
      </c>
      <c r="AQ117" s="106"/>
      <c r="AR117" s="106"/>
      <c r="AS117" s="106"/>
      <c r="AT117" s="106"/>
      <c r="AU117" s="111"/>
    </row>
    <row r="118" spans="1:47" ht="91.5" customHeight="1" x14ac:dyDescent="0.25">
      <c r="A118" s="109">
        <v>61</v>
      </c>
      <c r="B118" s="109">
        <v>6</v>
      </c>
      <c r="C118" s="109">
        <v>54</v>
      </c>
      <c r="D118" s="484" t="s">
        <v>994</v>
      </c>
      <c r="E118" s="112" t="s">
        <v>177</v>
      </c>
      <c r="F118" s="111" t="s">
        <v>63</v>
      </c>
      <c r="G118" s="125" t="s">
        <v>86</v>
      </c>
      <c r="H118" s="316" t="s">
        <v>302</v>
      </c>
      <c r="I118" s="111" t="s">
        <v>882</v>
      </c>
      <c r="J118" s="112" t="s">
        <v>18</v>
      </c>
      <c r="K118" s="113">
        <v>556000</v>
      </c>
      <c r="L118" s="113">
        <v>700000</v>
      </c>
      <c r="M118" s="240">
        <v>550000</v>
      </c>
      <c r="N118" s="114">
        <v>550000</v>
      </c>
      <c r="O118" s="114">
        <v>0</v>
      </c>
      <c r="P118" s="114">
        <v>550000</v>
      </c>
      <c r="Q118" s="115" t="s">
        <v>646</v>
      </c>
      <c r="R118" s="106" t="s">
        <v>501</v>
      </c>
      <c r="S118" s="111" t="s">
        <v>526</v>
      </c>
      <c r="T118" s="120" t="s">
        <v>942</v>
      </c>
      <c r="U118" s="102"/>
      <c r="V118" s="103" t="s">
        <v>512</v>
      </c>
      <c r="W118" s="104"/>
      <c r="X118" s="118"/>
      <c r="Y118" s="242">
        <v>550000</v>
      </c>
      <c r="Z118" s="391">
        <f>Y118-AD118</f>
        <v>21119</v>
      </c>
      <c r="AA118" s="391"/>
      <c r="AB118" s="415">
        <f>550000-Z118</f>
        <v>528881</v>
      </c>
      <c r="AC118" s="240">
        <v>480800.9</v>
      </c>
      <c r="AD118" s="298">
        <v>528881</v>
      </c>
      <c r="AE118" s="119">
        <f>((AD118-M118)/M118)</f>
        <v>-3.8398181818181817E-2</v>
      </c>
      <c r="AF118" s="120"/>
      <c r="AG118" s="111" t="s">
        <v>698</v>
      </c>
      <c r="AH118" s="253" t="s">
        <v>845</v>
      </c>
      <c r="AI118" s="118">
        <v>44470</v>
      </c>
      <c r="AJ118" s="118">
        <v>44562</v>
      </c>
      <c r="AK118" s="118">
        <v>44926</v>
      </c>
      <c r="AL118" s="121"/>
      <c r="AM118" s="110" t="s">
        <v>757</v>
      </c>
      <c r="AN118" s="111" t="s">
        <v>713</v>
      </c>
      <c r="AO118" s="111" t="s">
        <v>526</v>
      </c>
      <c r="AP118" s="111" t="s">
        <v>698</v>
      </c>
      <c r="AQ118" s="106"/>
      <c r="AR118" s="106"/>
      <c r="AS118" s="106"/>
      <c r="AT118" s="106"/>
      <c r="AU118" s="111"/>
    </row>
    <row r="119" spans="1:47" ht="109.5" customHeight="1" x14ac:dyDescent="0.25">
      <c r="A119" s="124">
        <v>62</v>
      </c>
      <c r="B119" s="124">
        <v>7</v>
      </c>
      <c r="C119" s="171"/>
      <c r="D119" s="484"/>
      <c r="E119" s="469" t="s">
        <v>179</v>
      </c>
      <c r="F119" s="459" t="s">
        <v>133</v>
      </c>
      <c r="G119" s="462" t="s">
        <v>147</v>
      </c>
      <c r="H119" s="456" t="s">
        <v>1058</v>
      </c>
      <c r="I119" s="111" t="s">
        <v>846</v>
      </c>
      <c r="J119" s="112" t="s">
        <v>19</v>
      </c>
      <c r="K119" s="126"/>
      <c r="L119" s="126"/>
      <c r="M119" s="241"/>
      <c r="N119" s="114"/>
      <c r="O119" s="114"/>
      <c r="P119" s="114"/>
      <c r="Q119" s="115"/>
      <c r="R119" s="127"/>
      <c r="S119" s="128"/>
      <c r="T119" s="160"/>
      <c r="U119" s="129" t="s">
        <v>740</v>
      </c>
      <c r="V119" s="170"/>
      <c r="W119" s="164"/>
      <c r="X119" s="132"/>
      <c r="Y119" s="242"/>
      <c r="Z119" s="391"/>
      <c r="AA119" s="391">
        <f>AD119</f>
        <v>23287</v>
      </c>
      <c r="AB119" s="415">
        <f>AD119</f>
        <v>23287</v>
      </c>
      <c r="AC119" s="240">
        <v>20074.57</v>
      </c>
      <c r="AD119" s="298">
        <v>23287</v>
      </c>
      <c r="AE119" s="119"/>
      <c r="AF119" s="120"/>
      <c r="AG119" s="111" t="s">
        <v>698</v>
      </c>
      <c r="AH119" s="253" t="s">
        <v>883</v>
      </c>
      <c r="AI119" s="118">
        <v>44562</v>
      </c>
      <c r="AJ119" s="118">
        <v>44562</v>
      </c>
      <c r="AK119" s="118">
        <v>44926</v>
      </c>
      <c r="AL119" s="121"/>
      <c r="AM119" s="110" t="s">
        <v>758</v>
      </c>
      <c r="AN119" s="111" t="s">
        <v>713</v>
      </c>
      <c r="AO119" s="111" t="s">
        <v>526</v>
      </c>
      <c r="AP119" s="111" t="s">
        <v>789</v>
      </c>
      <c r="AQ119" s="106"/>
      <c r="AR119" s="106"/>
      <c r="AS119" s="106"/>
      <c r="AT119" s="106"/>
      <c r="AU119" s="111"/>
    </row>
    <row r="120" spans="1:47" ht="120" customHeight="1" x14ac:dyDescent="0.25">
      <c r="A120" s="109">
        <v>63</v>
      </c>
      <c r="B120" s="109">
        <v>8</v>
      </c>
      <c r="C120" s="109">
        <v>55</v>
      </c>
      <c r="D120" s="484"/>
      <c r="E120" s="471"/>
      <c r="F120" s="461"/>
      <c r="G120" s="464"/>
      <c r="H120" s="458"/>
      <c r="I120" s="111" t="s">
        <v>166</v>
      </c>
      <c r="J120" s="112" t="s">
        <v>19</v>
      </c>
      <c r="K120" s="113">
        <v>2380000</v>
      </c>
      <c r="L120" s="113">
        <v>2000000</v>
      </c>
      <c r="M120" s="240">
        <v>1100000</v>
      </c>
      <c r="N120" s="114">
        <v>1000000</v>
      </c>
      <c r="O120" s="114">
        <v>351380</v>
      </c>
      <c r="P120" s="114">
        <f>N120</f>
        <v>1000000</v>
      </c>
      <c r="Q120" s="115" t="s">
        <v>647</v>
      </c>
      <c r="R120" s="136" t="s">
        <v>471</v>
      </c>
      <c r="S120" s="111" t="s">
        <v>535</v>
      </c>
      <c r="T120" s="111"/>
      <c r="U120" s="102">
        <v>1000000</v>
      </c>
      <c r="V120" s="122" t="s">
        <v>484</v>
      </c>
      <c r="W120" s="140" t="s">
        <v>541</v>
      </c>
      <c r="X120" s="118">
        <v>44561</v>
      </c>
      <c r="Y120" s="242">
        <v>1100000</v>
      </c>
      <c r="Z120" s="391"/>
      <c r="AA120" s="391"/>
      <c r="AB120" s="415">
        <v>1100000</v>
      </c>
      <c r="AC120" s="240">
        <v>1363258.2</v>
      </c>
      <c r="AD120" s="298">
        <v>1363258</v>
      </c>
      <c r="AE120" s="119">
        <f>((AD120-M120)/M120)</f>
        <v>0.23932545454545454</v>
      </c>
      <c r="AF120" s="120"/>
      <c r="AG120" s="111" t="s">
        <v>700</v>
      </c>
      <c r="AH120" s="253" t="s">
        <v>1072</v>
      </c>
      <c r="AI120" s="118">
        <v>44562</v>
      </c>
      <c r="AJ120" s="118">
        <v>44562</v>
      </c>
      <c r="AK120" s="118">
        <v>44926</v>
      </c>
      <c r="AL120" s="121"/>
      <c r="AM120" s="110" t="s">
        <v>750</v>
      </c>
      <c r="AN120" s="111" t="s">
        <v>713</v>
      </c>
      <c r="AO120" s="111" t="s">
        <v>524</v>
      </c>
      <c r="AP120" s="111" t="s">
        <v>700</v>
      </c>
      <c r="AQ120" s="106"/>
      <c r="AR120" s="106"/>
      <c r="AS120" s="106"/>
      <c r="AT120" s="106"/>
      <c r="AU120" s="111"/>
    </row>
    <row r="121" spans="1:47" ht="177" customHeight="1" x14ac:dyDescent="0.25">
      <c r="A121" s="109">
        <v>64</v>
      </c>
      <c r="B121" s="109">
        <v>9</v>
      </c>
      <c r="C121" s="109">
        <v>56</v>
      </c>
      <c r="D121" s="484"/>
      <c r="E121" s="206" t="s">
        <v>178</v>
      </c>
      <c r="F121" s="459" t="s">
        <v>129</v>
      </c>
      <c r="G121" s="462" t="s">
        <v>144</v>
      </c>
      <c r="H121" s="456" t="s">
        <v>182</v>
      </c>
      <c r="I121" s="111" t="s">
        <v>159</v>
      </c>
      <c r="J121" s="112" t="s">
        <v>19</v>
      </c>
      <c r="K121" s="113">
        <f>SUM(471988+580000+120000+100000)</f>
        <v>1271988</v>
      </c>
      <c r="L121" s="113">
        <f>SUM(312687+21400+216000+211000)</f>
        <v>761087</v>
      </c>
      <c r="M121" s="240">
        <v>655500</v>
      </c>
      <c r="N121" s="114">
        <v>655500</v>
      </c>
      <c r="O121" s="114">
        <v>0</v>
      </c>
      <c r="P121" s="114">
        <v>655500</v>
      </c>
      <c r="Q121" s="115" t="s">
        <v>648</v>
      </c>
      <c r="R121" s="106" t="s">
        <v>501</v>
      </c>
      <c r="S121" s="111" t="s">
        <v>526</v>
      </c>
      <c r="T121" s="120" t="s">
        <v>685</v>
      </c>
      <c r="U121" s="102"/>
      <c r="V121" s="103" t="s">
        <v>513</v>
      </c>
      <c r="W121" s="104"/>
      <c r="X121" s="118"/>
      <c r="Y121" s="242">
        <v>655500</v>
      </c>
      <c r="Z121" s="391"/>
      <c r="AA121" s="391"/>
      <c r="AB121" s="415">
        <v>655500</v>
      </c>
      <c r="AC121" s="240">
        <v>1383311.21</v>
      </c>
      <c r="AD121" s="298">
        <v>1383311</v>
      </c>
      <c r="AE121" s="119">
        <f>((AD121-M121)/M121)</f>
        <v>1.1103142639206713</v>
      </c>
      <c r="AF121" s="120"/>
      <c r="AG121" s="111" t="s">
        <v>789</v>
      </c>
      <c r="AH121" s="324" t="s">
        <v>1073</v>
      </c>
      <c r="AI121" s="118">
        <v>44562</v>
      </c>
      <c r="AJ121" s="118">
        <v>44562</v>
      </c>
      <c r="AK121" s="118">
        <v>44926</v>
      </c>
      <c r="AL121" s="121"/>
      <c r="AM121" s="110" t="s">
        <v>810</v>
      </c>
      <c r="AN121" s="111" t="s">
        <v>713</v>
      </c>
      <c r="AO121" s="111" t="s">
        <v>524</v>
      </c>
      <c r="AP121" s="111" t="s">
        <v>789</v>
      </c>
      <c r="AQ121" s="106"/>
      <c r="AR121" s="106"/>
      <c r="AS121" s="106"/>
      <c r="AT121" s="106"/>
      <c r="AU121" s="111"/>
    </row>
    <row r="122" spans="1:47" ht="126" customHeight="1" x14ac:dyDescent="0.25">
      <c r="A122" s="109">
        <v>65</v>
      </c>
      <c r="B122" s="109">
        <v>10</v>
      </c>
      <c r="C122" s="109">
        <v>57</v>
      </c>
      <c r="D122" s="484"/>
      <c r="E122" s="206" t="s">
        <v>178</v>
      </c>
      <c r="F122" s="461"/>
      <c r="G122" s="464"/>
      <c r="H122" s="458"/>
      <c r="I122" s="111" t="s">
        <v>961</v>
      </c>
      <c r="J122" s="112" t="s">
        <v>18</v>
      </c>
      <c r="K122" s="113">
        <v>2138000</v>
      </c>
      <c r="L122" s="113">
        <v>2500000</v>
      </c>
      <c r="M122" s="240">
        <v>2255616</v>
      </c>
      <c r="N122" s="114">
        <v>2255616</v>
      </c>
      <c r="O122" s="114">
        <v>0</v>
      </c>
      <c r="P122" s="114">
        <v>2255616</v>
      </c>
      <c r="Q122" s="115" t="s">
        <v>649</v>
      </c>
      <c r="R122" s="136" t="s">
        <v>471</v>
      </c>
      <c r="S122" s="111" t="s">
        <v>524</v>
      </c>
      <c r="T122" s="111"/>
      <c r="U122" s="102">
        <v>2222792</v>
      </c>
      <c r="V122" s="122" t="s">
        <v>499</v>
      </c>
      <c r="W122" s="140" t="s">
        <v>536</v>
      </c>
      <c r="X122" s="118">
        <v>44561</v>
      </c>
      <c r="Y122" s="242">
        <v>2255616</v>
      </c>
      <c r="Z122" s="391"/>
      <c r="AA122" s="391"/>
      <c r="AB122" s="415">
        <v>2255616</v>
      </c>
      <c r="AC122" s="240">
        <v>2711925.33</v>
      </c>
      <c r="AD122" s="298">
        <v>2500000</v>
      </c>
      <c r="AE122" s="119">
        <f>((AD122-M122)/M122)</f>
        <v>0.10834468278288503</v>
      </c>
      <c r="AF122" s="120"/>
      <c r="AG122" s="111" t="s">
        <v>698</v>
      </c>
      <c r="AH122" s="253" t="s">
        <v>824</v>
      </c>
      <c r="AI122" s="118">
        <v>44562</v>
      </c>
      <c r="AJ122" s="118">
        <v>44562</v>
      </c>
      <c r="AK122" s="118">
        <v>44926</v>
      </c>
      <c r="AL122" s="121"/>
      <c r="AM122" s="110" t="s">
        <v>822</v>
      </c>
      <c r="AN122" s="111" t="s">
        <v>713</v>
      </c>
      <c r="AO122" s="111" t="s">
        <v>524</v>
      </c>
      <c r="AP122" s="111" t="s">
        <v>698</v>
      </c>
      <c r="AQ122" s="106"/>
      <c r="AR122" s="106"/>
      <c r="AS122" s="106"/>
      <c r="AT122" s="106"/>
      <c r="AU122" s="111"/>
    </row>
    <row r="123" spans="1:47" ht="241.5" customHeight="1" x14ac:dyDescent="0.25">
      <c r="A123" s="109">
        <v>66</v>
      </c>
      <c r="B123" s="109">
        <v>11</v>
      </c>
      <c r="C123" s="109">
        <v>58</v>
      </c>
      <c r="D123" s="484" t="s">
        <v>994</v>
      </c>
      <c r="E123" s="112" t="s">
        <v>179</v>
      </c>
      <c r="F123" s="111" t="s">
        <v>134</v>
      </c>
      <c r="G123" s="125" t="s">
        <v>148</v>
      </c>
      <c r="H123" s="316" t="s">
        <v>183</v>
      </c>
      <c r="I123" s="111" t="s">
        <v>148</v>
      </c>
      <c r="J123" s="112" t="s">
        <v>45</v>
      </c>
      <c r="K123" s="113">
        <v>211000</v>
      </c>
      <c r="L123" s="113">
        <v>15000</v>
      </c>
      <c r="M123" s="240">
        <v>244061</v>
      </c>
      <c r="N123" s="114">
        <v>244061</v>
      </c>
      <c r="O123" s="114">
        <v>780</v>
      </c>
      <c r="P123" s="114">
        <v>244061</v>
      </c>
      <c r="Q123" s="115" t="s">
        <v>648</v>
      </c>
      <c r="R123" s="106" t="s">
        <v>501</v>
      </c>
      <c r="S123" s="111" t="s">
        <v>526</v>
      </c>
      <c r="T123" s="120" t="s">
        <v>686</v>
      </c>
      <c r="U123" s="102"/>
      <c r="V123" s="122" t="s">
        <v>514</v>
      </c>
      <c r="W123" s="104"/>
      <c r="X123" s="118"/>
      <c r="Y123" s="242">
        <v>244061</v>
      </c>
      <c r="Z123" s="391"/>
      <c r="AA123" s="391"/>
      <c r="AB123" s="415">
        <v>244061</v>
      </c>
      <c r="AC123" s="240">
        <v>480015.69</v>
      </c>
      <c r="AD123" s="298">
        <v>480016</v>
      </c>
      <c r="AE123" s="119">
        <f>((AD123-M123)/M123)</f>
        <v>0.96678699177664595</v>
      </c>
      <c r="AF123" s="120"/>
      <c r="AG123" s="111" t="s">
        <v>698</v>
      </c>
      <c r="AH123" s="253" t="s">
        <v>1074</v>
      </c>
      <c r="AI123" s="118">
        <v>44562</v>
      </c>
      <c r="AJ123" s="118">
        <v>44562</v>
      </c>
      <c r="AK123" s="118">
        <v>44926</v>
      </c>
      <c r="AL123" s="121"/>
      <c r="AM123" s="110" t="s">
        <v>813</v>
      </c>
      <c r="AN123" s="111" t="s">
        <v>713</v>
      </c>
      <c r="AO123" s="111" t="s">
        <v>526</v>
      </c>
      <c r="AP123" s="111" t="s">
        <v>698</v>
      </c>
      <c r="AQ123" s="106"/>
      <c r="AR123" s="106"/>
      <c r="AS123" s="106"/>
      <c r="AT123" s="106"/>
      <c r="AU123" s="111"/>
    </row>
    <row r="124" spans="1:47" ht="52.5" customHeight="1" x14ac:dyDescent="0.25">
      <c r="A124" s="157"/>
      <c r="B124" s="157"/>
      <c r="C124" s="205">
        <v>59</v>
      </c>
      <c r="D124" s="484"/>
      <c r="E124" s="178" t="s">
        <v>176</v>
      </c>
      <c r="F124" s="128" t="s">
        <v>127</v>
      </c>
      <c r="G124" s="128" t="s">
        <v>142</v>
      </c>
      <c r="H124" s="319" t="s">
        <v>180</v>
      </c>
      <c r="I124" s="128" t="s">
        <v>156</v>
      </c>
      <c r="J124" s="178" t="s">
        <v>45</v>
      </c>
      <c r="K124" s="126"/>
      <c r="L124" s="126"/>
      <c r="M124" s="241">
        <v>85050</v>
      </c>
      <c r="N124" s="126"/>
      <c r="O124" s="126"/>
      <c r="P124" s="126"/>
      <c r="Q124" s="127" t="s">
        <v>650</v>
      </c>
      <c r="R124" s="127" t="s">
        <v>502</v>
      </c>
      <c r="S124" s="128" t="s">
        <v>526</v>
      </c>
      <c r="T124" s="128" t="s">
        <v>676</v>
      </c>
      <c r="U124" s="129"/>
      <c r="V124" s="165"/>
      <c r="W124" s="164"/>
      <c r="X124" s="132"/>
      <c r="Y124" s="241">
        <v>85050</v>
      </c>
      <c r="Z124" s="423">
        <f>Y124</f>
        <v>85050</v>
      </c>
      <c r="AA124" s="423"/>
      <c r="AB124" s="424"/>
      <c r="AC124" s="248"/>
      <c r="AD124" s="303"/>
      <c r="AE124" s="207"/>
      <c r="AF124" s="207"/>
      <c r="AG124" s="207"/>
      <c r="AH124" s="256"/>
      <c r="AI124" s="207"/>
      <c r="AJ124" s="207"/>
      <c r="AK124" s="207"/>
      <c r="AL124" s="207"/>
      <c r="AM124" s="207"/>
      <c r="AN124" s="207"/>
      <c r="AO124" s="207"/>
      <c r="AP124" s="207"/>
      <c r="AQ124" s="127"/>
      <c r="AR124" s="127"/>
      <c r="AS124" s="127"/>
      <c r="AT124" s="127"/>
      <c r="AU124" s="128"/>
    </row>
    <row r="125" spans="1:47" ht="150" customHeight="1" x14ac:dyDescent="0.25">
      <c r="A125" s="124">
        <v>67</v>
      </c>
      <c r="B125" s="124">
        <v>12</v>
      </c>
      <c r="C125" s="171"/>
      <c r="D125" s="484"/>
      <c r="E125" s="112" t="s">
        <v>179</v>
      </c>
      <c r="F125" s="111">
        <v>2961</v>
      </c>
      <c r="G125" s="125" t="s">
        <v>808</v>
      </c>
      <c r="H125" s="316" t="s">
        <v>1059</v>
      </c>
      <c r="I125" s="111" t="s">
        <v>809</v>
      </c>
      <c r="J125" s="112"/>
      <c r="K125" s="126"/>
      <c r="L125" s="126"/>
      <c r="M125" s="241"/>
      <c r="N125" s="114"/>
      <c r="O125" s="114"/>
      <c r="P125" s="114"/>
      <c r="Q125" s="115"/>
      <c r="R125" s="106"/>
      <c r="S125" s="111"/>
      <c r="T125" s="111"/>
      <c r="U125" s="102"/>
      <c r="V125" s="117"/>
      <c r="W125" s="104"/>
      <c r="X125" s="118"/>
      <c r="Y125" s="242"/>
      <c r="Z125" s="391"/>
      <c r="AA125" s="391">
        <f>AD125</f>
        <v>26846</v>
      </c>
      <c r="AB125" s="415">
        <f>AD125</f>
        <v>26846</v>
      </c>
      <c r="AC125" s="240">
        <v>26846.27</v>
      </c>
      <c r="AD125" s="298">
        <v>26846</v>
      </c>
      <c r="AE125" s="119"/>
      <c r="AF125" s="120"/>
      <c r="AG125" s="111" t="s">
        <v>789</v>
      </c>
      <c r="AH125" s="253" t="s">
        <v>848</v>
      </c>
      <c r="AI125" s="118">
        <v>44562</v>
      </c>
      <c r="AJ125" s="118">
        <v>44562</v>
      </c>
      <c r="AK125" s="118">
        <v>44926</v>
      </c>
      <c r="AL125" s="121"/>
      <c r="AM125" s="110" t="s">
        <v>814</v>
      </c>
      <c r="AN125" s="111"/>
      <c r="AO125" s="111" t="s">
        <v>526</v>
      </c>
      <c r="AP125" s="111"/>
      <c r="AQ125" s="106"/>
      <c r="AR125" s="106"/>
      <c r="AS125" s="106"/>
      <c r="AT125" s="106"/>
      <c r="AU125" s="111"/>
    </row>
    <row r="126" spans="1:47" ht="133.5" customHeight="1" x14ac:dyDescent="0.25">
      <c r="A126" s="109">
        <v>68</v>
      </c>
      <c r="B126" s="109">
        <v>13</v>
      </c>
      <c r="C126" s="109">
        <v>60</v>
      </c>
      <c r="D126" s="484"/>
      <c r="E126" s="112" t="s">
        <v>179</v>
      </c>
      <c r="F126" s="111" t="s">
        <v>135</v>
      </c>
      <c r="G126" s="125" t="s">
        <v>149</v>
      </c>
      <c r="H126" s="316" t="s">
        <v>1060</v>
      </c>
      <c r="I126" s="111" t="s">
        <v>167</v>
      </c>
      <c r="J126" s="112" t="s">
        <v>45</v>
      </c>
      <c r="K126" s="113">
        <v>100000</v>
      </c>
      <c r="L126" s="113">
        <v>127000</v>
      </c>
      <c r="M126" s="240">
        <v>703600</v>
      </c>
      <c r="N126" s="114">
        <v>703600</v>
      </c>
      <c r="O126" s="114">
        <v>101117</v>
      </c>
      <c r="P126" s="114">
        <v>703600</v>
      </c>
      <c r="Q126" s="115" t="s">
        <v>651</v>
      </c>
      <c r="R126" s="106" t="s">
        <v>471</v>
      </c>
      <c r="S126" s="111" t="s">
        <v>526</v>
      </c>
      <c r="T126" s="111" t="s">
        <v>1049</v>
      </c>
      <c r="U126" s="102">
        <v>374830.8</v>
      </c>
      <c r="V126" s="103" t="s">
        <v>606</v>
      </c>
      <c r="W126" s="104" t="s">
        <v>954</v>
      </c>
      <c r="X126" s="118">
        <v>44561</v>
      </c>
      <c r="Y126" s="242">
        <v>703600</v>
      </c>
      <c r="Z126" s="391"/>
      <c r="AA126" s="391"/>
      <c r="AB126" s="415">
        <v>703600</v>
      </c>
      <c r="AC126" s="240">
        <v>801586.07</v>
      </c>
      <c r="AD126" s="298">
        <v>881745</v>
      </c>
      <c r="AE126" s="119">
        <f>((AD126-M126)/M126)</f>
        <v>0.25319073337123366</v>
      </c>
      <c r="AF126" s="120"/>
      <c r="AG126" s="111" t="s">
        <v>700</v>
      </c>
      <c r="AH126" s="253" t="s">
        <v>1065</v>
      </c>
      <c r="AI126" s="118">
        <v>44562</v>
      </c>
      <c r="AJ126" s="118">
        <v>44562</v>
      </c>
      <c r="AK126" s="118">
        <v>44926</v>
      </c>
      <c r="AL126" s="121"/>
      <c r="AM126" s="110" t="s">
        <v>815</v>
      </c>
      <c r="AN126" s="111" t="s">
        <v>713</v>
      </c>
      <c r="AO126" s="111" t="s">
        <v>524</v>
      </c>
      <c r="AP126" s="111" t="s">
        <v>700</v>
      </c>
      <c r="AQ126" s="106"/>
      <c r="AR126" s="106"/>
      <c r="AS126" s="106"/>
      <c r="AT126" s="106"/>
      <c r="AU126" s="111"/>
    </row>
    <row r="127" spans="1:47" ht="55.5" customHeight="1" x14ac:dyDescent="0.25">
      <c r="A127" s="109">
        <v>69</v>
      </c>
      <c r="B127" s="109">
        <v>14</v>
      </c>
      <c r="C127" s="109">
        <v>61</v>
      </c>
      <c r="D127" s="484"/>
      <c r="E127" s="341" t="s">
        <v>179</v>
      </c>
      <c r="F127" s="333" t="s">
        <v>136</v>
      </c>
      <c r="G127" s="335" t="s">
        <v>150</v>
      </c>
      <c r="H127" s="456" t="s">
        <v>184</v>
      </c>
      <c r="I127" s="111" t="s">
        <v>168</v>
      </c>
      <c r="J127" s="112" t="s">
        <v>45</v>
      </c>
      <c r="K127" s="113">
        <v>5200000</v>
      </c>
      <c r="L127" s="113">
        <v>7171584</v>
      </c>
      <c r="M127" s="240">
        <v>8576000</v>
      </c>
      <c r="N127" s="114">
        <v>8576000</v>
      </c>
      <c r="O127" s="114">
        <v>2640000</v>
      </c>
      <c r="P127" s="114">
        <v>8576000</v>
      </c>
      <c r="Q127" s="115" t="s">
        <v>652</v>
      </c>
      <c r="R127" s="136" t="s">
        <v>471</v>
      </c>
      <c r="S127" s="111" t="s">
        <v>524</v>
      </c>
      <c r="T127" s="111"/>
      <c r="U127" s="208" t="s">
        <v>537</v>
      </c>
      <c r="V127" s="103" t="s">
        <v>500</v>
      </c>
      <c r="W127" s="140" t="s">
        <v>538</v>
      </c>
      <c r="X127" s="118">
        <v>44926</v>
      </c>
      <c r="Y127" s="242">
        <v>8576000</v>
      </c>
      <c r="Z127" s="391">
        <f>Y127-AD127</f>
        <v>371935</v>
      </c>
      <c r="AA127" s="391"/>
      <c r="AB127" s="415">
        <f>8576000-Z127</f>
        <v>8204065</v>
      </c>
      <c r="AC127" s="240">
        <v>8204065.4800000004</v>
      </c>
      <c r="AD127" s="298">
        <v>8204065</v>
      </c>
      <c r="AE127" s="119">
        <f>((AD127-M127)/M127)</f>
        <v>-4.3369286380597012E-2</v>
      </c>
      <c r="AF127" s="120"/>
      <c r="AG127" s="111" t="s">
        <v>700</v>
      </c>
      <c r="AH127" s="253" t="s">
        <v>887</v>
      </c>
      <c r="AI127" s="118">
        <v>44562</v>
      </c>
      <c r="AJ127" s="118">
        <v>44562</v>
      </c>
      <c r="AK127" s="118">
        <v>44926</v>
      </c>
      <c r="AL127" s="121"/>
      <c r="AM127" s="110" t="s">
        <v>816</v>
      </c>
      <c r="AN127" s="111" t="s">
        <v>740</v>
      </c>
      <c r="AO127" s="111" t="s">
        <v>886</v>
      </c>
      <c r="AP127" s="111" t="s">
        <v>700</v>
      </c>
      <c r="AQ127" s="106"/>
      <c r="AR127" s="106"/>
      <c r="AS127" s="106"/>
      <c r="AT127" s="106"/>
      <c r="AU127" s="111"/>
    </row>
    <row r="128" spans="1:47" ht="51" customHeight="1" x14ac:dyDescent="0.25">
      <c r="A128" s="109">
        <v>70</v>
      </c>
      <c r="B128" s="109">
        <v>15</v>
      </c>
      <c r="C128" s="109">
        <v>62</v>
      </c>
      <c r="D128" s="484" t="s">
        <v>994</v>
      </c>
      <c r="E128" s="341" t="s">
        <v>179</v>
      </c>
      <c r="F128" s="333" t="s">
        <v>136</v>
      </c>
      <c r="G128" s="335" t="s">
        <v>150</v>
      </c>
      <c r="H128" s="458"/>
      <c r="I128" s="111" t="s">
        <v>169</v>
      </c>
      <c r="J128" s="112" t="s">
        <v>45</v>
      </c>
      <c r="K128" s="113">
        <v>5200000</v>
      </c>
      <c r="L128" s="113">
        <v>1115000</v>
      </c>
      <c r="M128" s="240">
        <v>2000000</v>
      </c>
      <c r="N128" s="114">
        <v>2000000</v>
      </c>
      <c r="O128" s="114"/>
      <c r="P128" s="114">
        <v>2000000</v>
      </c>
      <c r="Q128" s="115"/>
      <c r="R128" s="136" t="s">
        <v>471</v>
      </c>
      <c r="S128" s="111" t="s">
        <v>524</v>
      </c>
      <c r="T128" s="111"/>
      <c r="U128" s="102">
        <v>4958405.33</v>
      </c>
      <c r="V128" s="103" t="s">
        <v>500</v>
      </c>
      <c r="W128" s="140" t="s">
        <v>578</v>
      </c>
      <c r="X128" s="118">
        <v>44926</v>
      </c>
      <c r="Y128" s="242">
        <v>2000000</v>
      </c>
      <c r="Z128" s="391">
        <f>Y128-AD128</f>
        <v>196943</v>
      </c>
      <c r="AA128" s="391"/>
      <c r="AB128" s="415">
        <f>2000000-Z128</f>
        <v>1803057</v>
      </c>
      <c r="AC128" s="240">
        <v>1803055.68</v>
      </c>
      <c r="AD128" s="298">
        <v>1803057</v>
      </c>
      <c r="AE128" s="119">
        <f>((AD128-M128)/M128)</f>
        <v>-9.8471500000000003E-2</v>
      </c>
      <c r="AF128" s="120"/>
      <c r="AG128" s="111" t="s">
        <v>700</v>
      </c>
      <c r="AH128" s="253" t="s">
        <v>888</v>
      </c>
      <c r="AI128" s="118">
        <v>44562</v>
      </c>
      <c r="AJ128" s="118">
        <v>44562</v>
      </c>
      <c r="AK128" s="118">
        <v>44926</v>
      </c>
      <c r="AL128" s="121"/>
      <c r="AM128" s="110" t="s">
        <v>812</v>
      </c>
      <c r="AN128" s="111" t="s">
        <v>740</v>
      </c>
      <c r="AO128" s="111" t="s">
        <v>886</v>
      </c>
      <c r="AP128" s="111" t="s">
        <v>700</v>
      </c>
      <c r="AQ128" s="106"/>
      <c r="AR128" s="106"/>
      <c r="AS128" s="106"/>
      <c r="AT128" s="106"/>
      <c r="AU128" s="111"/>
    </row>
    <row r="129" spans="1:47" ht="162" x14ac:dyDescent="0.25">
      <c r="A129" s="124">
        <v>71</v>
      </c>
      <c r="B129" s="124">
        <v>16</v>
      </c>
      <c r="C129" s="171"/>
      <c r="D129" s="484"/>
      <c r="E129" s="112" t="s">
        <v>179</v>
      </c>
      <c r="F129" s="111">
        <v>3451</v>
      </c>
      <c r="G129" s="125" t="s">
        <v>829</v>
      </c>
      <c r="H129" s="316" t="s">
        <v>1061</v>
      </c>
      <c r="I129" s="163" t="s">
        <v>849</v>
      </c>
      <c r="J129" s="112"/>
      <c r="K129" s="126"/>
      <c r="L129" s="126"/>
      <c r="M129" s="241"/>
      <c r="N129" s="114"/>
      <c r="O129" s="114"/>
      <c r="P129" s="114"/>
      <c r="Q129" s="115"/>
      <c r="R129" s="136"/>
      <c r="S129" s="111"/>
      <c r="T129" s="111"/>
      <c r="U129" s="102"/>
      <c r="V129" s="103"/>
      <c r="W129" s="140"/>
      <c r="X129" s="118"/>
      <c r="Y129" s="242"/>
      <c r="Z129" s="391"/>
      <c r="AA129" s="391">
        <f>AD129</f>
        <v>1632295</v>
      </c>
      <c r="AB129" s="415">
        <f>AD129</f>
        <v>1632295</v>
      </c>
      <c r="AC129" s="240">
        <v>1632294.73</v>
      </c>
      <c r="AD129" s="298">
        <v>1632295</v>
      </c>
      <c r="AE129" s="119"/>
      <c r="AF129" s="120"/>
      <c r="AG129" s="111" t="s">
        <v>700</v>
      </c>
      <c r="AH129" s="253" t="s">
        <v>850</v>
      </c>
      <c r="AI129" s="118">
        <v>44562</v>
      </c>
      <c r="AJ129" s="118">
        <v>44562</v>
      </c>
      <c r="AK129" s="118">
        <v>44926</v>
      </c>
      <c r="AL129" s="121"/>
      <c r="AM129" s="110" t="s">
        <v>817</v>
      </c>
      <c r="AN129" s="111" t="s">
        <v>740</v>
      </c>
      <c r="AO129" s="111" t="s">
        <v>524</v>
      </c>
      <c r="AP129" s="111" t="s">
        <v>700</v>
      </c>
      <c r="AQ129" s="106"/>
      <c r="AR129" s="106"/>
      <c r="AS129" s="106"/>
      <c r="AT129" s="106"/>
      <c r="AU129" s="111"/>
    </row>
    <row r="130" spans="1:47" ht="102" customHeight="1" x14ac:dyDescent="0.25">
      <c r="A130" s="109">
        <v>72</v>
      </c>
      <c r="B130" s="109">
        <v>17</v>
      </c>
      <c r="C130" s="109">
        <v>63</v>
      </c>
      <c r="D130" s="484"/>
      <c r="E130" s="112" t="s">
        <v>179</v>
      </c>
      <c r="F130" s="111" t="s">
        <v>137</v>
      </c>
      <c r="G130" s="125" t="s">
        <v>151</v>
      </c>
      <c r="H130" s="316" t="s">
        <v>303</v>
      </c>
      <c r="I130" s="111" t="s">
        <v>170</v>
      </c>
      <c r="J130" s="112" t="s">
        <v>45</v>
      </c>
      <c r="K130" s="113">
        <v>1500000</v>
      </c>
      <c r="L130" s="113">
        <v>1641900</v>
      </c>
      <c r="M130" s="240">
        <v>1170000</v>
      </c>
      <c r="N130" s="114">
        <v>1160000</v>
      </c>
      <c r="O130" s="114">
        <v>256125</v>
      </c>
      <c r="P130" s="114">
        <v>1160000</v>
      </c>
      <c r="Q130" s="115" t="s">
        <v>647</v>
      </c>
      <c r="R130" s="106" t="s">
        <v>501</v>
      </c>
      <c r="S130" s="111" t="s">
        <v>524</v>
      </c>
      <c r="T130" s="111"/>
      <c r="U130" s="102"/>
      <c r="V130" s="103" t="s">
        <v>515</v>
      </c>
      <c r="W130" s="104"/>
      <c r="X130" s="118"/>
      <c r="Y130" s="242">
        <v>1170000</v>
      </c>
      <c r="Z130" s="391"/>
      <c r="AA130" s="391"/>
      <c r="AB130" s="415">
        <v>1170000</v>
      </c>
      <c r="AC130" s="240">
        <v>1213909.22</v>
      </c>
      <c r="AD130" s="298">
        <v>1213909</v>
      </c>
      <c r="AE130" s="119">
        <f>((AD130-M130)/M130)</f>
        <v>3.7529059829059831E-2</v>
      </c>
      <c r="AF130" s="120"/>
      <c r="AG130" s="111" t="s">
        <v>698</v>
      </c>
      <c r="AH130" s="253" t="s">
        <v>851</v>
      </c>
      <c r="AI130" s="118">
        <v>44562</v>
      </c>
      <c r="AJ130" s="118">
        <v>44562</v>
      </c>
      <c r="AK130" s="118">
        <v>44926</v>
      </c>
      <c r="AL130" s="121"/>
      <c r="AM130" s="110" t="s">
        <v>818</v>
      </c>
      <c r="AN130" s="111" t="s">
        <v>713</v>
      </c>
      <c r="AO130" s="111" t="s">
        <v>524</v>
      </c>
      <c r="AP130" s="111" t="s">
        <v>698</v>
      </c>
      <c r="AQ130" s="106"/>
      <c r="AR130" s="106"/>
      <c r="AS130" s="106"/>
      <c r="AT130" s="106"/>
      <c r="AU130" s="111"/>
    </row>
    <row r="131" spans="1:47" ht="108" customHeight="1" x14ac:dyDescent="0.25">
      <c r="A131" s="109">
        <v>73</v>
      </c>
      <c r="B131" s="109">
        <v>18</v>
      </c>
      <c r="C131" s="109">
        <v>64</v>
      </c>
      <c r="D131" s="484"/>
      <c r="E131" s="469" t="s">
        <v>179</v>
      </c>
      <c r="F131" s="459" t="s">
        <v>68</v>
      </c>
      <c r="G131" s="462" t="s">
        <v>91</v>
      </c>
      <c r="H131" s="456" t="s">
        <v>287</v>
      </c>
      <c r="I131" s="111" t="s">
        <v>890</v>
      </c>
      <c r="J131" s="112" t="s">
        <v>45</v>
      </c>
      <c r="K131" s="113"/>
      <c r="L131" s="113">
        <v>70000</v>
      </c>
      <c r="M131" s="240">
        <v>184670</v>
      </c>
      <c r="N131" s="114">
        <v>183670</v>
      </c>
      <c r="O131" s="114">
        <v>403761</v>
      </c>
      <c r="P131" s="114">
        <v>183670</v>
      </c>
      <c r="Q131" s="115" t="s">
        <v>653</v>
      </c>
      <c r="R131" s="106" t="s">
        <v>502</v>
      </c>
      <c r="S131" s="111" t="s">
        <v>526</v>
      </c>
      <c r="T131" s="111" t="s">
        <v>676</v>
      </c>
      <c r="U131" s="102"/>
      <c r="V131" s="117"/>
      <c r="W131" s="104"/>
      <c r="X131" s="118"/>
      <c r="Y131" s="242">
        <v>184670</v>
      </c>
      <c r="Z131" s="391"/>
      <c r="AA131" s="391"/>
      <c r="AB131" s="415">
        <v>184670</v>
      </c>
      <c r="AC131" s="240">
        <v>243275.09</v>
      </c>
      <c r="AD131" s="298">
        <v>268617</v>
      </c>
      <c r="AE131" s="119">
        <f>((AD131-M131)/M131)</f>
        <v>0.45457843721232466</v>
      </c>
      <c r="AF131" s="120"/>
      <c r="AG131" s="111" t="s">
        <v>698</v>
      </c>
      <c r="AH131" s="253" t="s">
        <v>1066</v>
      </c>
      <c r="AI131" s="118">
        <v>44562</v>
      </c>
      <c r="AJ131" s="118">
        <v>44562</v>
      </c>
      <c r="AK131" s="118">
        <v>44926</v>
      </c>
      <c r="AL131" s="121"/>
      <c r="AM131" s="110" t="s">
        <v>819</v>
      </c>
      <c r="AN131" s="111" t="s">
        <v>713</v>
      </c>
      <c r="AO131" s="111" t="s">
        <v>526</v>
      </c>
      <c r="AP131" s="111" t="s">
        <v>700</v>
      </c>
      <c r="AQ131" s="106"/>
      <c r="AR131" s="106"/>
      <c r="AS131" s="106"/>
      <c r="AT131" s="106"/>
      <c r="AU131" s="111"/>
    </row>
    <row r="132" spans="1:47" ht="72" customHeight="1" x14ac:dyDescent="0.25">
      <c r="A132" s="109">
        <v>74</v>
      </c>
      <c r="B132" s="109">
        <v>19</v>
      </c>
      <c r="C132" s="109">
        <v>65</v>
      </c>
      <c r="D132" s="484"/>
      <c r="E132" s="470"/>
      <c r="F132" s="460"/>
      <c r="G132" s="463"/>
      <c r="H132" s="457"/>
      <c r="I132" s="111" t="s">
        <v>1050</v>
      </c>
      <c r="J132" s="112" t="s">
        <v>45</v>
      </c>
      <c r="K132" s="113">
        <v>2523444.91</v>
      </c>
      <c r="L132" s="113">
        <v>1500000</v>
      </c>
      <c r="M132" s="240">
        <v>1701551</v>
      </c>
      <c r="N132" s="114">
        <v>1701551</v>
      </c>
      <c r="O132" s="114"/>
      <c r="P132" s="114">
        <v>1701551</v>
      </c>
      <c r="Q132" s="115"/>
      <c r="R132" s="106" t="s">
        <v>471</v>
      </c>
      <c r="S132" s="111" t="s">
        <v>524</v>
      </c>
      <c r="T132" s="111"/>
      <c r="U132" s="102">
        <v>1198731.75</v>
      </c>
      <c r="V132" s="103" t="s">
        <v>592</v>
      </c>
      <c r="W132" s="104" t="s">
        <v>931</v>
      </c>
      <c r="X132" s="118">
        <v>44561</v>
      </c>
      <c r="Y132" s="242">
        <v>1701551</v>
      </c>
      <c r="Z132" s="391">
        <f>Y132-AD132</f>
        <v>118884</v>
      </c>
      <c r="AA132" s="391"/>
      <c r="AB132" s="415">
        <f>1701551-Z132</f>
        <v>1582667</v>
      </c>
      <c r="AC132" s="240">
        <v>1582666.66</v>
      </c>
      <c r="AD132" s="298">
        <v>1582667</v>
      </c>
      <c r="AE132" s="119">
        <f>((AD132-M132)/M132)</f>
        <v>-6.9868020411965312E-2</v>
      </c>
      <c r="AF132" s="120"/>
      <c r="AG132" s="111" t="s">
        <v>700</v>
      </c>
      <c r="AH132" s="253" t="s">
        <v>895</v>
      </c>
      <c r="AI132" s="118">
        <v>44562</v>
      </c>
      <c r="AJ132" s="118">
        <v>44562</v>
      </c>
      <c r="AK132" s="118">
        <v>44926</v>
      </c>
      <c r="AL132" s="121"/>
      <c r="AM132" s="110" t="s">
        <v>885</v>
      </c>
      <c r="AN132" s="111" t="s">
        <v>713</v>
      </c>
      <c r="AO132" s="111" t="s">
        <v>524</v>
      </c>
      <c r="AP132" s="111" t="s">
        <v>700</v>
      </c>
      <c r="AQ132" s="106"/>
      <c r="AR132" s="106"/>
      <c r="AS132" s="106"/>
      <c r="AT132" s="106"/>
      <c r="AU132" s="111"/>
    </row>
    <row r="133" spans="1:47" ht="150.75" customHeight="1" x14ac:dyDescent="0.25">
      <c r="A133" s="124">
        <v>75</v>
      </c>
      <c r="B133" s="124">
        <v>20</v>
      </c>
      <c r="C133" s="171"/>
      <c r="D133" s="484" t="s">
        <v>994</v>
      </c>
      <c r="E133" s="470"/>
      <c r="F133" s="460"/>
      <c r="G133" s="463"/>
      <c r="H133" s="457"/>
      <c r="I133" s="111" t="s">
        <v>852</v>
      </c>
      <c r="J133" s="112" t="s">
        <v>45</v>
      </c>
      <c r="K133" s="126"/>
      <c r="L133" s="126"/>
      <c r="M133" s="241"/>
      <c r="N133" s="114"/>
      <c r="O133" s="114"/>
      <c r="P133" s="114"/>
      <c r="Q133" s="115"/>
      <c r="R133" s="127"/>
      <c r="S133" s="128"/>
      <c r="T133" s="128"/>
      <c r="U133" s="129" t="s">
        <v>740</v>
      </c>
      <c r="V133" s="170"/>
      <c r="W133" s="164"/>
      <c r="X133" s="132"/>
      <c r="Y133" s="242"/>
      <c r="Z133" s="391"/>
      <c r="AA133" s="391">
        <f>AD133</f>
        <v>808593</v>
      </c>
      <c r="AB133" s="415">
        <f>AD133</f>
        <v>808593</v>
      </c>
      <c r="AC133" s="240">
        <v>808593.08</v>
      </c>
      <c r="AD133" s="298">
        <v>808593</v>
      </c>
      <c r="AE133" s="119"/>
      <c r="AF133" s="120"/>
      <c r="AG133" s="111" t="s">
        <v>698</v>
      </c>
      <c r="AH133" s="253" t="s">
        <v>897</v>
      </c>
      <c r="AI133" s="118">
        <v>44562</v>
      </c>
      <c r="AJ133" s="118">
        <v>44562</v>
      </c>
      <c r="AK133" s="118">
        <v>44926</v>
      </c>
      <c r="AL133" s="121"/>
      <c r="AM133" s="110" t="s">
        <v>889</v>
      </c>
      <c r="AN133" s="111"/>
      <c r="AO133" s="111" t="s">
        <v>525</v>
      </c>
      <c r="AP133" s="111" t="s">
        <v>700</v>
      </c>
      <c r="AQ133" s="106"/>
      <c r="AR133" s="106"/>
      <c r="AS133" s="106"/>
      <c r="AT133" s="106"/>
      <c r="AU133" s="111"/>
    </row>
    <row r="134" spans="1:47" ht="135" customHeight="1" x14ac:dyDescent="0.25">
      <c r="A134" s="124">
        <v>76</v>
      </c>
      <c r="B134" s="124">
        <v>21</v>
      </c>
      <c r="C134" s="171"/>
      <c r="D134" s="484"/>
      <c r="E134" s="470"/>
      <c r="F134" s="460"/>
      <c r="G134" s="463"/>
      <c r="H134" s="457"/>
      <c r="I134" s="111" t="s">
        <v>1067</v>
      </c>
      <c r="J134" s="211" t="s">
        <v>45</v>
      </c>
      <c r="K134" s="126"/>
      <c r="L134" s="126"/>
      <c r="M134" s="241"/>
      <c r="N134" s="114"/>
      <c r="O134" s="114"/>
      <c r="P134" s="114"/>
      <c r="Q134" s="115"/>
      <c r="R134" s="127"/>
      <c r="S134" s="128"/>
      <c r="T134" s="128"/>
      <c r="U134" s="129" t="s">
        <v>740</v>
      </c>
      <c r="V134" s="170"/>
      <c r="W134" s="164"/>
      <c r="X134" s="132"/>
      <c r="Y134" s="242"/>
      <c r="Z134" s="391"/>
      <c r="AA134" s="391">
        <f>AD134</f>
        <v>2242717</v>
      </c>
      <c r="AB134" s="415">
        <f>AD134</f>
        <v>2242717</v>
      </c>
      <c r="AC134" s="240">
        <v>2242716.52</v>
      </c>
      <c r="AD134" s="298">
        <v>2242717</v>
      </c>
      <c r="AE134" s="119"/>
      <c r="AF134" s="120"/>
      <c r="AG134" s="111" t="s">
        <v>698</v>
      </c>
      <c r="AH134" s="253" t="s">
        <v>898</v>
      </c>
      <c r="AI134" s="118">
        <v>44562</v>
      </c>
      <c r="AJ134" s="118">
        <v>44562</v>
      </c>
      <c r="AK134" s="118">
        <v>44926</v>
      </c>
      <c r="AL134" s="121"/>
      <c r="AM134" s="110" t="s">
        <v>820</v>
      </c>
      <c r="AN134" s="111"/>
      <c r="AO134" s="111" t="s">
        <v>525</v>
      </c>
      <c r="AP134" s="111" t="s">
        <v>700</v>
      </c>
      <c r="AQ134" s="106"/>
      <c r="AR134" s="106"/>
      <c r="AS134" s="106"/>
      <c r="AT134" s="106"/>
      <c r="AU134" s="111"/>
    </row>
    <row r="135" spans="1:47" ht="106.5" customHeight="1" x14ac:dyDescent="0.25">
      <c r="A135" s="109">
        <v>77</v>
      </c>
      <c r="B135" s="109">
        <v>22</v>
      </c>
      <c r="C135" s="109">
        <v>66</v>
      </c>
      <c r="D135" s="484"/>
      <c r="E135" s="470"/>
      <c r="F135" s="460"/>
      <c r="G135" s="463"/>
      <c r="H135" s="457"/>
      <c r="I135" s="111" t="s">
        <v>171</v>
      </c>
      <c r="J135" s="112" t="s">
        <v>45</v>
      </c>
      <c r="K135" s="113"/>
      <c r="L135" s="113">
        <v>550000</v>
      </c>
      <c r="M135" s="240">
        <v>646950</v>
      </c>
      <c r="N135" s="114">
        <v>645950</v>
      </c>
      <c r="O135" s="114"/>
      <c r="P135" s="114">
        <v>645950</v>
      </c>
      <c r="Q135" s="115"/>
      <c r="R135" s="106" t="s">
        <v>471</v>
      </c>
      <c r="S135" s="111" t="s">
        <v>526</v>
      </c>
      <c r="T135" s="120"/>
      <c r="U135" s="102">
        <v>399345.85</v>
      </c>
      <c r="V135" s="103" t="s">
        <v>516</v>
      </c>
      <c r="W135" s="104" t="s">
        <v>953</v>
      </c>
      <c r="X135" s="118">
        <v>44561</v>
      </c>
      <c r="Y135" s="242">
        <v>646950</v>
      </c>
      <c r="Z135" s="391"/>
      <c r="AA135" s="391"/>
      <c r="AB135" s="415">
        <v>646950</v>
      </c>
      <c r="AC135" s="240">
        <v>608998.48</v>
      </c>
      <c r="AD135" s="298">
        <v>670000</v>
      </c>
      <c r="AE135" s="119">
        <f>((AD135-M135)/M135)</f>
        <v>3.5628719375531338E-2</v>
      </c>
      <c r="AF135" s="120"/>
      <c r="AG135" s="111" t="s">
        <v>698</v>
      </c>
      <c r="AH135" s="253" t="s">
        <v>899</v>
      </c>
      <c r="AI135" s="118">
        <v>44562</v>
      </c>
      <c r="AJ135" s="118">
        <v>44562</v>
      </c>
      <c r="AK135" s="118">
        <v>44926</v>
      </c>
      <c r="AL135" s="121"/>
      <c r="AM135" s="110" t="s">
        <v>821</v>
      </c>
      <c r="AN135" s="111" t="s">
        <v>713</v>
      </c>
      <c r="AO135" s="111" t="s">
        <v>526</v>
      </c>
      <c r="AP135" s="111" t="s">
        <v>698</v>
      </c>
      <c r="AQ135" s="106"/>
      <c r="AR135" s="106"/>
      <c r="AS135" s="106"/>
      <c r="AT135" s="106"/>
      <c r="AU135" s="111"/>
    </row>
    <row r="136" spans="1:47" ht="78" customHeight="1" x14ac:dyDescent="0.25">
      <c r="A136" s="109">
        <v>78</v>
      </c>
      <c r="B136" s="109">
        <v>23</v>
      </c>
      <c r="C136" s="109">
        <v>67</v>
      </c>
      <c r="D136" s="484"/>
      <c r="E136" s="471"/>
      <c r="F136" s="461"/>
      <c r="G136" s="464"/>
      <c r="H136" s="458"/>
      <c r="I136" s="111" t="s">
        <v>304</v>
      </c>
      <c r="J136" s="112" t="s">
        <v>45</v>
      </c>
      <c r="K136" s="113"/>
      <c r="L136" s="113">
        <v>500000</v>
      </c>
      <c r="M136" s="240">
        <v>782220</v>
      </c>
      <c r="N136" s="114">
        <v>771220</v>
      </c>
      <c r="O136" s="114"/>
      <c r="P136" s="114">
        <v>771220</v>
      </c>
      <c r="Q136" s="115"/>
      <c r="R136" s="136" t="s">
        <v>471</v>
      </c>
      <c r="S136" s="111" t="s">
        <v>524</v>
      </c>
      <c r="T136" s="111"/>
      <c r="U136" s="102">
        <v>759800</v>
      </c>
      <c r="V136" s="122" t="s">
        <v>482</v>
      </c>
      <c r="W136" s="140" t="s">
        <v>593</v>
      </c>
      <c r="X136" s="118">
        <v>44561</v>
      </c>
      <c r="Y136" s="242">
        <v>782220</v>
      </c>
      <c r="Z136" s="391"/>
      <c r="AA136" s="391"/>
      <c r="AB136" s="415">
        <v>782220</v>
      </c>
      <c r="AC136" s="240">
        <v>718333.2</v>
      </c>
      <c r="AD136" s="298">
        <v>790167</v>
      </c>
      <c r="AE136" s="119">
        <f>((AD136-M136)/M136)</f>
        <v>1.0159545907800875E-2</v>
      </c>
      <c r="AF136" s="120"/>
      <c r="AG136" s="111" t="s">
        <v>698</v>
      </c>
      <c r="AH136" s="253" t="s">
        <v>1068</v>
      </c>
      <c r="AI136" s="118">
        <v>44562</v>
      </c>
      <c r="AJ136" s="118">
        <v>44562</v>
      </c>
      <c r="AK136" s="118">
        <v>44926</v>
      </c>
      <c r="AL136" s="121"/>
      <c r="AM136" s="110" t="s">
        <v>891</v>
      </c>
      <c r="AN136" s="111" t="s">
        <v>713</v>
      </c>
      <c r="AO136" s="111" t="s">
        <v>524</v>
      </c>
      <c r="AP136" s="111" t="s">
        <v>700</v>
      </c>
      <c r="AQ136" s="106"/>
      <c r="AR136" s="106"/>
      <c r="AS136" s="106"/>
      <c r="AT136" s="106"/>
      <c r="AU136" s="111"/>
    </row>
    <row r="137" spans="1:47" ht="88.5" customHeight="1" x14ac:dyDescent="0.25">
      <c r="A137" s="109">
        <v>79</v>
      </c>
      <c r="B137" s="109">
        <v>24</v>
      </c>
      <c r="C137" s="109">
        <v>68</v>
      </c>
      <c r="D137" s="484"/>
      <c r="E137" s="469" t="s">
        <v>179</v>
      </c>
      <c r="F137" s="459" t="s">
        <v>138</v>
      </c>
      <c r="G137" s="462" t="s">
        <v>152</v>
      </c>
      <c r="H137" s="456" t="s">
        <v>185</v>
      </c>
      <c r="I137" s="111" t="s">
        <v>172</v>
      </c>
      <c r="J137" s="112" t="s">
        <v>45</v>
      </c>
      <c r="K137" s="113">
        <v>297823</v>
      </c>
      <c r="L137" s="113">
        <v>200000</v>
      </c>
      <c r="M137" s="240">
        <v>194900</v>
      </c>
      <c r="N137" s="114">
        <v>194900</v>
      </c>
      <c r="O137" s="114">
        <v>1439711</v>
      </c>
      <c r="P137" s="114">
        <v>194900</v>
      </c>
      <c r="Q137" s="115" t="s">
        <v>652</v>
      </c>
      <c r="R137" s="136" t="s">
        <v>471</v>
      </c>
      <c r="S137" s="111" t="s">
        <v>526</v>
      </c>
      <c r="T137" s="111"/>
      <c r="U137" s="102">
        <v>127727.6</v>
      </c>
      <c r="V137" s="122" t="s">
        <v>607</v>
      </c>
      <c r="W137" s="140" t="s">
        <v>539</v>
      </c>
      <c r="X137" s="118">
        <v>44561</v>
      </c>
      <c r="Y137" s="242">
        <v>194900</v>
      </c>
      <c r="Z137" s="391"/>
      <c r="AA137" s="391"/>
      <c r="AB137" s="415">
        <v>194900</v>
      </c>
      <c r="AC137" s="240">
        <v>199056</v>
      </c>
      <c r="AD137" s="298">
        <v>199056</v>
      </c>
      <c r="AE137" s="119">
        <f>((AD137-M137)/M137)</f>
        <v>2.1323755772190867E-2</v>
      </c>
      <c r="AF137" s="120"/>
      <c r="AG137" s="111" t="s">
        <v>700</v>
      </c>
      <c r="AH137" s="253" t="s">
        <v>853</v>
      </c>
      <c r="AI137" s="118">
        <v>44562</v>
      </c>
      <c r="AJ137" s="118">
        <v>44562</v>
      </c>
      <c r="AK137" s="118">
        <v>44926</v>
      </c>
      <c r="AL137" s="121"/>
      <c r="AM137" s="110" t="s">
        <v>892</v>
      </c>
      <c r="AN137" s="111" t="s">
        <v>713</v>
      </c>
      <c r="AO137" s="111" t="s">
        <v>526</v>
      </c>
      <c r="AP137" s="111" t="s">
        <v>700</v>
      </c>
      <c r="AQ137" s="106"/>
      <c r="AR137" s="106"/>
      <c r="AS137" s="106"/>
      <c r="AT137" s="106"/>
      <c r="AU137" s="111"/>
    </row>
    <row r="138" spans="1:47" ht="54" customHeight="1" x14ac:dyDescent="0.25">
      <c r="A138" s="209"/>
      <c r="B138" s="209"/>
      <c r="C138" s="205">
        <v>69</v>
      </c>
      <c r="D138" s="484"/>
      <c r="E138" s="470"/>
      <c r="F138" s="460"/>
      <c r="G138" s="463"/>
      <c r="H138" s="457"/>
      <c r="I138" s="128" t="s">
        <v>830</v>
      </c>
      <c r="J138" s="178" t="s">
        <v>45</v>
      </c>
      <c r="K138" s="113">
        <v>310800</v>
      </c>
      <c r="L138" s="113">
        <v>340000</v>
      </c>
      <c r="M138" s="240">
        <v>358800</v>
      </c>
      <c r="N138" s="114">
        <v>358800</v>
      </c>
      <c r="O138" s="114"/>
      <c r="P138" s="114">
        <v>358800</v>
      </c>
      <c r="Q138" s="115"/>
      <c r="R138" s="106" t="s">
        <v>471</v>
      </c>
      <c r="S138" s="111" t="s">
        <v>526</v>
      </c>
      <c r="T138" s="111" t="s">
        <v>945</v>
      </c>
      <c r="U138" s="102">
        <v>522833.57</v>
      </c>
      <c r="V138" s="103" t="s">
        <v>503</v>
      </c>
      <c r="W138" s="104" t="s">
        <v>587</v>
      </c>
      <c r="X138" s="118"/>
      <c r="Y138" s="241">
        <v>358800</v>
      </c>
      <c r="Z138" s="423">
        <f>Y138</f>
        <v>358800</v>
      </c>
      <c r="AA138" s="423"/>
      <c r="AB138" s="424"/>
      <c r="AC138" s="241"/>
      <c r="AD138" s="301"/>
      <c r="AE138" s="159"/>
      <c r="AF138" s="160"/>
      <c r="AG138" s="128"/>
      <c r="AH138" s="256"/>
      <c r="AI138" s="132"/>
      <c r="AJ138" s="132"/>
      <c r="AK138" s="132"/>
      <c r="AL138" s="161"/>
      <c r="AM138" s="128"/>
      <c r="AN138" s="128"/>
      <c r="AO138" s="128"/>
      <c r="AP138" s="128"/>
      <c r="AQ138" s="127"/>
      <c r="AR138" s="127"/>
      <c r="AS138" s="127"/>
      <c r="AT138" s="127"/>
      <c r="AU138" s="128"/>
    </row>
    <row r="139" spans="1:47" ht="36" x14ac:dyDescent="0.25">
      <c r="A139" s="109">
        <v>80</v>
      </c>
      <c r="B139" s="109">
        <v>25</v>
      </c>
      <c r="C139" s="109">
        <v>70</v>
      </c>
      <c r="D139" s="484"/>
      <c r="E139" s="471"/>
      <c r="F139" s="461"/>
      <c r="G139" s="464"/>
      <c r="H139" s="458"/>
      <c r="I139" s="111" t="s">
        <v>173</v>
      </c>
      <c r="J139" s="112" t="s">
        <v>45</v>
      </c>
      <c r="K139" s="113">
        <v>7335888</v>
      </c>
      <c r="L139" s="113">
        <v>6622440</v>
      </c>
      <c r="M139" s="240">
        <v>6194400</v>
      </c>
      <c r="N139" s="114">
        <v>6194400</v>
      </c>
      <c r="O139" s="114"/>
      <c r="P139" s="114">
        <v>6194400</v>
      </c>
      <c r="Q139" s="115"/>
      <c r="R139" s="136" t="s">
        <v>471</v>
      </c>
      <c r="S139" s="111" t="s">
        <v>524</v>
      </c>
      <c r="T139" s="111"/>
      <c r="U139" s="102">
        <v>4872000</v>
      </c>
      <c r="V139" s="122" t="s">
        <v>483</v>
      </c>
      <c r="W139" s="140" t="s">
        <v>540</v>
      </c>
      <c r="X139" s="118">
        <v>44561</v>
      </c>
      <c r="Y139" s="242">
        <v>6194400</v>
      </c>
      <c r="Z139" s="391"/>
      <c r="AA139" s="391"/>
      <c r="AB139" s="415">
        <v>6194400</v>
      </c>
      <c r="AC139" s="240">
        <v>6308080</v>
      </c>
      <c r="AD139" s="298">
        <v>6308080</v>
      </c>
      <c r="AE139" s="119">
        <f t="shared" ref="AE139:AE144" si="5">((AD139-M139)/M139)</f>
        <v>1.8352059925093634E-2</v>
      </c>
      <c r="AF139" s="120"/>
      <c r="AG139" s="111" t="s">
        <v>700</v>
      </c>
      <c r="AH139" s="253" t="s">
        <v>902</v>
      </c>
      <c r="AI139" s="118">
        <v>44562</v>
      </c>
      <c r="AJ139" s="118">
        <v>44562</v>
      </c>
      <c r="AK139" s="118">
        <v>44926</v>
      </c>
      <c r="AL139" s="121"/>
      <c r="AM139" s="110" t="s">
        <v>893</v>
      </c>
      <c r="AN139" s="111" t="s">
        <v>713</v>
      </c>
      <c r="AO139" s="111" t="s">
        <v>524</v>
      </c>
      <c r="AP139" s="111" t="s">
        <v>698</v>
      </c>
      <c r="AQ139" s="106"/>
      <c r="AR139" s="106"/>
      <c r="AS139" s="106"/>
      <c r="AT139" s="106"/>
      <c r="AU139" s="111"/>
    </row>
    <row r="140" spans="1:47" ht="72.75" customHeight="1" x14ac:dyDescent="0.25">
      <c r="A140" s="109">
        <v>81</v>
      </c>
      <c r="B140" s="109">
        <v>26</v>
      </c>
      <c r="C140" s="109">
        <v>71</v>
      </c>
      <c r="D140" s="484" t="s">
        <v>994</v>
      </c>
      <c r="E140" s="112" t="s">
        <v>179</v>
      </c>
      <c r="F140" s="111" t="s">
        <v>139</v>
      </c>
      <c r="G140" s="125" t="s">
        <v>153</v>
      </c>
      <c r="H140" s="316" t="s">
        <v>185</v>
      </c>
      <c r="I140" s="111" t="s">
        <v>174</v>
      </c>
      <c r="J140" s="112" t="s">
        <v>45</v>
      </c>
      <c r="K140" s="113">
        <v>382423</v>
      </c>
      <c r="L140" s="113">
        <v>240000</v>
      </c>
      <c r="M140" s="240">
        <v>245410</v>
      </c>
      <c r="N140" s="114">
        <v>245410</v>
      </c>
      <c r="O140" s="114">
        <v>20752</v>
      </c>
      <c r="P140" s="114">
        <v>245410</v>
      </c>
      <c r="Q140" s="115" t="s">
        <v>654</v>
      </c>
      <c r="R140" s="106" t="s">
        <v>501</v>
      </c>
      <c r="S140" s="111" t="s">
        <v>526</v>
      </c>
      <c r="T140" s="111"/>
      <c r="U140" s="102"/>
      <c r="V140" s="103" t="s">
        <v>517</v>
      </c>
      <c r="W140" s="104"/>
      <c r="X140" s="118"/>
      <c r="Y140" s="242">
        <v>245410</v>
      </c>
      <c r="Z140" s="391"/>
      <c r="AA140" s="391"/>
      <c r="AB140" s="415">
        <v>245410</v>
      </c>
      <c r="AC140" s="240">
        <v>255380</v>
      </c>
      <c r="AD140" s="298">
        <v>255380</v>
      </c>
      <c r="AE140" s="119">
        <f t="shared" si="5"/>
        <v>4.0625891365470027E-2</v>
      </c>
      <c r="AF140" s="120"/>
      <c r="AG140" s="111" t="s">
        <v>698</v>
      </c>
      <c r="AH140" s="253" t="s">
        <v>854</v>
      </c>
      <c r="AI140" s="118">
        <v>44562</v>
      </c>
      <c r="AJ140" s="118">
        <v>44562</v>
      </c>
      <c r="AK140" s="118">
        <v>44926</v>
      </c>
      <c r="AL140" s="121"/>
      <c r="AM140" s="110" t="s">
        <v>894</v>
      </c>
      <c r="AN140" s="111" t="s">
        <v>713</v>
      </c>
      <c r="AO140" s="111" t="s">
        <v>526</v>
      </c>
      <c r="AP140" s="111" t="s">
        <v>698</v>
      </c>
      <c r="AQ140" s="106"/>
      <c r="AR140" s="106"/>
      <c r="AS140" s="106"/>
      <c r="AT140" s="106"/>
      <c r="AU140" s="111"/>
    </row>
    <row r="141" spans="1:47" ht="104.25" customHeight="1" x14ac:dyDescent="0.25">
      <c r="A141" s="109">
        <v>82</v>
      </c>
      <c r="B141" s="109">
        <v>27</v>
      </c>
      <c r="C141" s="109">
        <v>72</v>
      </c>
      <c r="D141" s="484"/>
      <c r="E141" s="469" t="s">
        <v>178</v>
      </c>
      <c r="F141" s="459" t="s">
        <v>130</v>
      </c>
      <c r="G141" s="462" t="s">
        <v>145</v>
      </c>
      <c r="H141" s="456" t="s">
        <v>305</v>
      </c>
      <c r="I141" s="111" t="s">
        <v>160</v>
      </c>
      <c r="J141" s="112" t="s">
        <v>18</v>
      </c>
      <c r="K141" s="113">
        <v>125000</v>
      </c>
      <c r="L141" s="113">
        <v>170000</v>
      </c>
      <c r="M141" s="240">
        <v>204100</v>
      </c>
      <c r="N141" s="114"/>
      <c r="O141" s="114"/>
      <c r="P141" s="114"/>
      <c r="Q141" s="115" t="s">
        <v>655</v>
      </c>
      <c r="R141" s="106" t="s">
        <v>518</v>
      </c>
      <c r="S141" s="111" t="s">
        <v>526</v>
      </c>
      <c r="T141" s="111"/>
      <c r="U141" s="102"/>
      <c r="V141" s="117"/>
      <c r="W141" s="104"/>
      <c r="X141" s="118"/>
      <c r="Y141" s="242">
        <v>204100</v>
      </c>
      <c r="Z141" s="391"/>
      <c r="AA141" s="391"/>
      <c r="AB141" s="415">
        <v>204100</v>
      </c>
      <c r="AC141" s="240">
        <v>214228.8</v>
      </c>
      <c r="AD141" s="298">
        <v>214229</v>
      </c>
      <c r="AE141" s="119">
        <f t="shared" si="5"/>
        <v>4.9627633512983833E-2</v>
      </c>
      <c r="AF141" s="120"/>
      <c r="AG141" s="111" t="s">
        <v>789</v>
      </c>
      <c r="AH141" s="253" t="s">
        <v>831</v>
      </c>
      <c r="AI141" s="118">
        <v>44562</v>
      </c>
      <c r="AJ141" s="118">
        <v>44562</v>
      </c>
      <c r="AK141" s="118">
        <v>44926</v>
      </c>
      <c r="AL141" s="121"/>
      <c r="AM141" s="110" t="s">
        <v>896</v>
      </c>
      <c r="AN141" s="111" t="s">
        <v>713</v>
      </c>
      <c r="AO141" s="111" t="s">
        <v>526</v>
      </c>
      <c r="AP141" s="111" t="s">
        <v>789</v>
      </c>
      <c r="AQ141" s="106"/>
      <c r="AR141" s="106"/>
      <c r="AS141" s="106"/>
      <c r="AT141" s="106"/>
      <c r="AU141" s="111"/>
    </row>
    <row r="142" spans="1:47" ht="96" customHeight="1" x14ac:dyDescent="0.25">
      <c r="A142" s="109">
        <v>83</v>
      </c>
      <c r="B142" s="109">
        <v>28</v>
      </c>
      <c r="C142" s="109">
        <v>73</v>
      </c>
      <c r="D142" s="484"/>
      <c r="E142" s="470"/>
      <c r="F142" s="460"/>
      <c r="G142" s="463"/>
      <c r="H142" s="457"/>
      <c r="I142" s="111" t="s">
        <v>161</v>
      </c>
      <c r="J142" s="112" t="s">
        <v>18</v>
      </c>
      <c r="K142" s="113">
        <v>350000</v>
      </c>
      <c r="L142" s="113">
        <v>470000</v>
      </c>
      <c r="M142" s="240">
        <v>602800</v>
      </c>
      <c r="N142" s="114"/>
      <c r="O142" s="114"/>
      <c r="P142" s="114"/>
      <c r="Q142" s="115" t="s">
        <v>655</v>
      </c>
      <c r="R142" s="106" t="s">
        <v>518</v>
      </c>
      <c r="S142" s="111" t="s">
        <v>526</v>
      </c>
      <c r="T142" s="111"/>
      <c r="U142" s="102"/>
      <c r="V142" s="117"/>
      <c r="W142" s="104"/>
      <c r="X142" s="118"/>
      <c r="Y142" s="242">
        <v>602800</v>
      </c>
      <c r="Z142" s="391"/>
      <c r="AA142" s="391"/>
      <c r="AB142" s="415">
        <v>602800</v>
      </c>
      <c r="AC142" s="240">
        <v>623306.67000000004</v>
      </c>
      <c r="AD142" s="298">
        <v>623307</v>
      </c>
      <c r="AE142" s="119">
        <f t="shared" si="5"/>
        <v>3.4019575315195755E-2</v>
      </c>
      <c r="AF142" s="120"/>
      <c r="AG142" s="111" t="s">
        <v>789</v>
      </c>
      <c r="AH142" s="253" t="s">
        <v>987</v>
      </c>
      <c r="AI142" s="118">
        <v>44562</v>
      </c>
      <c r="AJ142" s="118">
        <v>44562</v>
      </c>
      <c r="AK142" s="118">
        <v>44926</v>
      </c>
      <c r="AL142" s="121"/>
      <c r="AM142" s="110" t="s">
        <v>900</v>
      </c>
      <c r="AN142" s="111" t="s">
        <v>713</v>
      </c>
      <c r="AO142" s="111" t="s">
        <v>524</v>
      </c>
      <c r="AP142" s="111" t="s">
        <v>789</v>
      </c>
      <c r="AQ142" s="106"/>
      <c r="AR142" s="106"/>
      <c r="AS142" s="106"/>
      <c r="AT142" s="106"/>
      <c r="AU142" s="111"/>
    </row>
    <row r="143" spans="1:47" ht="141" customHeight="1" x14ac:dyDescent="0.25">
      <c r="A143" s="109">
        <v>84</v>
      </c>
      <c r="B143" s="109">
        <v>29</v>
      </c>
      <c r="C143" s="109">
        <v>74</v>
      </c>
      <c r="D143" s="484"/>
      <c r="E143" s="470"/>
      <c r="F143" s="460"/>
      <c r="G143" s="463"/>
      <c r="H143" s="457"/>
      <c r="I143" s="111" t="s">
        <v>162</v>
      </c>
      <c r="J143" s="112" t="s">
        <v>18</v>
      </c>
      <c r="K143" s="113">
        <v>700000</v>
      </c>
      <c r="L143" s="113">
        <v>1753100</v>
      </c>
      <c r="M143" s="240">
        <v>1685600</v>
      </c>
      <c r="N143" s="114"/>
      <c r="O143" s="114"/>
      <c r="P143" s="114"/>
      <c r="Q143" s="115" t="s">
        <v>655</v>
      </c>
      <c r="R143" s="136" t="s">
        <v>471</v>
      </c>
      <c r="S143" s="111" t="s">
        <v>524</v>
      </c>
      <c r="T143" s="111"/>
      <c r="U143" s="102"/>
      <c r="V143" s="122" t="s">
        <v>484</v>
      </c>
      <c r="W143" s="140" t="s">
        <v>542</v>
      </c>
      <c r="X143" s="118">
        <v>44561</v>
      </c>
      <c r="Y143" s="242">
        <v>1685600</v>
      </c>
      <c r="Z143" s="391">
        <f>Y143-AD143</f>
        <v>1598600</v>
      </c>
      <c r="AA143" s="391"/>
      <c r="AB143" s="415">
        <f>1685600-Z143</f>
        <v>87000</v>
      </c>
      <c r="AC143" s="240">
        <v>78229.47</v>
      </c>
      <c r="AD143" s="298">
        <v>87000</v>
      </c>
      <c r="AE143" s="119">
        <f t="shared" si="5"/>
        <v>-0.94838633127669669</v>
      </c>
      <c r="AF143" s="120"/>
      <c r="AG143" s="111" t="s">
        <v>700</v>
      </c>
      <c r="AH143" s="253" t="s">
        <v>988</v>
      </c>
      <c r="AI143" s="118">
        <v>44562</v>
      </c>
      <c r="AJ143" s="118">
        <v>44562</v>
      </c>
      <c r="AK143" s="118">
        <v>44926</v>
      </c>
      <c r="AL143" s="121"/>
      <c r="AM143" s="110" t="s">
        <v>901</v>
      </c>
      <c r="AN143" s="111" t="s">
        <v>713</v>
      </c>
      <c r="AO143" s="111" t="s">
        <v>526</v>
      </c>
      <c r="AP143" s="111" t="s">
        <v>700</v>
      </c>
      <c r="AQ143" s="106"/>
      <c r="AR143" s="106"/>
      <c r="AS143" s="106"/>
      <c r="AT143" s="106"/>
      <c r="AU143" s="111"/>
    </row>
    <row r="144" spans="1:47" ht="119.25" customHeight="1" x14ac:dyDescent="0.25">
      <c r="A144" s="109">
        <v>85</v>
      </c>
      <c r="B144" s="109">
        <v>30</v>
      </c>
      <c r="C144" s="109">
        <v>75</v>
      </c>
      <c r="D144" s="484"/>
      <c r="E144" s="471"/>
      <c r="F144" s="461"/>
      <c r="G144" s="464"/>
      <c r="H144" s="458"/>
      <c r="I144" s="111" t="s">
        <v>163</v>
      </c>
      <c r="J144" s="112" t="s">
        <v>45</v>
      </c>
      <c r="K144" s="113">
        <v>32000</v>
      </c>
      <c r="L144" s="113">
        <v>50000</v>
      </c>
      <c r="M144" s="240">
        <v>17500</v>
      </c>
      <c r="N144" s="114"/>
      <c r="O144" s="114"/>
      <c r="P144" s="114"/>
      <c r="Q144" s="115" t="s">
        <v>655</v>
      </c>
      <c r="R144" s="106" t="s">
        <v>678</v>
      </c>
      <c r="S144" s="111" t="s">
        <v>526</v>
      </c>
      <c r="T144" s="111" t="s">
        <v>676</v>
      </c>
      <c r="U144" s="102"/>
      <c r="V144" s="117"/>
      <c r="W144" s="104"/>
      <c r="X144" s="118"/>
      <c r="Y144" s="242">
        <v>17500</v>
      </c>
      <c r="Z144" s="391"/>
      <c r="AA144" s="391"/>
      <c r="AB144" s="415">
        <v>17500</v>
      </c>
      <c r="AC144" s="240">
        <v>21650.94</v>
      </c>
      <c r="AD144" s="298">
        <v>21651</v>
      </c>
      <c r="AE144" s="119">
        <f t="shared" si="5"/>
        <v>0.23719999999999999</v>
      </c>
      <c r="AF144" s="120"/>
      <c r="AG144" s="111" t="s">
        <v>789</v>
      </c>
      <c r="AH144" s="253" t="s">
        <v>989</v>
      </c>
      <c r="AI144" s="118">
        <v>44866</v>
      </c>
      <c r="AJ144" s="118">
        <v>44896</v>
      </c>
      <c r="AK144" s="118">
        <v>44915</v>
      </c>
      <c r="AL144" s="121"/>
      <c r="AM144" s="110" t="s">
        <v>903</v>
      </c>
      <c r="AN144" s="111" t="s">
        <v>713</v>
      </c>
      <c r="AO144" s="111" t="s">
        <v>526</v>
      </c>
      <c r="AP144" s="111" t="s">
        <v>789</v>
      </c>
      <c r="AQ144" s="106"/>
      <c r="AR144" s="106"/>
      <c r="AS144" s="106"/>
      <c r="AT144" s="106"/>
      <c r="AU144" s="111"/>
    </row>
    <row r="145" spans="1:47" ht="166.5" customHeight="1" x14ac:dyDescent="0.25">
      <c r="A145" s="124">
        <v>86</v>
      </c>
      <c r="B145" s="124">
        <v>31</v>
      </c>
      <c r="C145" s="171"/>
      <c r="D145" s="484" t="s">
        <v>994</v>
      </c>
      <c r="E145" s="189" t="s">
        <v>832</v>
      </c>
      <c r="F145" s="459" t="s">
        <v>140</v>
      </c>
      <c r="G145" s="462" t="s">
        <v>154</v>
      </c>
      <c r="H145" s="456" t="s">
        <v>186</v>
      </c>
      <c r="I145" s="111" t="s">
        <v>855</v>
      </c>
      <c r="J145" s="112" t="s">
        <v>45</v>
      </c>
      <c r="K145" s="126"/>
      <c r="L145" s="126"/>
      <c r="M145" s="241"/>
      <c r="N145" s="126"/>
      <c r="O145" s="126"/>
      <c r="P145" s="126"/>
      <c r="Q145" s="127"/>
      <c r="R145" s="127"/>
      <c r="S145" s="128"/>
      <c r="T145" s="128"/>
      <c r="U145" s="129" t="s">
        <v>740</v>
      </c>
      <c r="V145" s="165"/>
      <c r="W145" s="164"/>
      <c r="X145" s="132"/>
      <c r="Y145" s="242"/>
      <c r="Z145" s="391"/>
      <c r="AA145" s="391">
        <f>AD145</f>
        <v>3753369</v>
      </c>
      <c r="AB145" s="415">
        <f>AD145</f>
        <v>3753369</v>
      </c>
      <c r="AC145" s="240">
        <v>8278869.1600000001</v>
      </c>
      <c r="AD145" s="298">
        <v>3753369</v>
      </c>
      <c r="AE145" s="119"/>
      <c r="AF145" s="120"/>
      <c r="AG145" s="111" t="s">
        <v>700</v>
      </c>
      <c r="AH145" s="253" t="s">
        <v>1069</v>
      </c>
      <c r="AI145" s="118">
        <v>44866</v>
      </c>
      <c r="AJ145" s="118">
        <v>44896</v>
      </c>
      <c r="AK145" s="118">
        <v>44915</v>
      </c>
      <c r="AL145" s="121"/>
      <c r="AM145" s="110" t="s">
        <v>904</v>
      </c>
      <c r="AN145" s="111" t="s">
        <v>713</v>
      </c>
      <c r="AO145" s="111" t="s">
        <v>524</v>
      </c>
      <c r="AP145" s="111" t="s">
        <v>700</v>
      </c>
      <c r="AQ145" s="106"/>
      <c r="AR145" s="106"/>
      <c r="AS145" s="106"/>
      <c r="AT145" s="106"/>
      <c r="AU145" s="111"/>
    </row>
    <row r="146" spans="1:47" ht="88.5" customHeight="1" x14ac:dyDescent="0.25">
      <c r="A146" s="109">
        <v>87</v>
      </c>
      <c r="B146" s="109">
        <v>32</v>
      </c>
      <c r="C146" s="109">
        <v>76</v>
      </c>
      <c r="D146" s="484"/>
      <c r="E146" s="112" t="s">
        <v>179</v>
      </c>
      <c r="F146" s="460"/>
      <c r="G146" s="463"/>
      <c r="H146" s="457"/>
      <c r="I146" s="111" t="s">
        <v>175</v>
      </c>
      <c r="J146" s="112" t="s">
        <v>45</v>
      </c>
      <c r="K146" s="113">
        <v>611000</v>
      </c>
      <c r="L146" s="113">
        <v>157800</v>
      </c>
      <c r="M146" s="240">
        <v>976000</v>
      </c>
      <c r="N146" s="114"/>
      <c r="O146" s="114"/>
      <c r="P146" s="114"/>
      <c r="Q146" s="115" t="s">
        <v>665</v>
      </c>
      <c r="R146" s="106" t="s">
        <v>502</v>
      </c>
      <c r="S146" s="111" t="s">
        <v>524</v>
      </c>
      <c r="T146" s="111" t="s">
        <v>676</v>
      </c>
      <c r="U146" s="102"/>
      <c r="V146" s="117"/>
      <c r="W146" s="104"/>
      <c r="X146" s="118"/>
      <c r="Y146" s="242">
        <v>976000</v>
      </c>
      <c r="Z146" s="391"/>
      <c r="AA146" s="391">
        <v>1944190</v>
      </c>
      <c r="AB146" s="415">
        <f>976000+1944190</f>
        <v>2920190</v>
      </c>
      <c r="AC146" s="240">
        <v>1032725.46</v>
      </c>
      <c r="AD146" s="385">
        <f>1032725+1944190</f>
        <v>2976915</v>
      </c>
      <c r="AE146" s="119">
        <f>((AD146-M146)/M146)</f>
        <v>2.0501178278688523</v>
      </c>
      <c r="AF146" s="120"/>
      <c r="AG146" s="111" t="s">
        <v>698</v>
      </c>
      <c r="AH146" s="253" t="s">
        <v>1075</v>
      </c>
      <c r="AI146" s="118">
        <v>44866</v>
      </c>
      <c r="AJ146" s="118">
        <v>44896</v>
      </c>
      <c r="AK146" s="118">
        <v>44915</v>
      </c>
      <c r="AL146" s="121"/>
      <c r="AM146" s="110" t="s">
        <v>905</v>
      </c>
      <c r="AN146" s="111" t="s">
        <v>713</v>
      </c>
      <c r="AO146" s="111" t="s">
        <v>524</v>
      </c>
      <c r="AP146" s="111" t="s">
        <v>698</v>
      </c>
      <c r="AQ146" s="106"/>
      <c r="AR146" s="106"/>
      <c r="AS146" s="106"/>
      <c r="AT146" s="106"/>
      <c r="AU146" s="111"/>
    </row>
    <row r="147" spans="1:47" ht="90" customHeight="1" x14ac:dyDescent="0.25">
      <c r="A147" s="124">
        <v>88</v>
      </c>
      <c r="B147" s="124">
        <v>33</v>
      </c>
      <c r="C147" s="157"/>
      <c r="D147" s="484"/>
      <c r="E147" s="210" t="s">
        <v>911</v>
      </c>
      <c r="F147" s="461"/>
      <c r="G147" s="464"/>
      <c r="H147" s="458"/>
      <c r="I147" s="110" t="s">
        <v>912</v>
      </c>
      <c r="J147" s="211" t="s">
        <v>45</v>
      </c>
      <c r="K147" s="126"/>
      <c r="L147" s="126"/>
      <c r="M147" s="241"/>
      <c r="N147" s="126"/>
      <c r="O147" s="126"/>
      <c r="P147" s="126"/>
      <c r="Q147" s="127"/>
      <c r="R147" s="127"/>
      <c r="S147" s="128"/>
      <c r="T147" s="128"/>
      <c r="U147" s="129" t="s">
        <v>740</v>
      </c>
      <c r="V147" s="165"/>
      <c r="W147" s="164"/>
      <c r="X147" s="132"/>
      <c r="Y147" s="242"/>
      <c r="Z147" s="391"/>
      <c r="AA147" s="391">
        <f>AD147</f>
        <v>281122</v>
      </c>
      <c r="AB147" s="415">
        <f>AD147</f>
        <v>281122</v>
      </c>
      <c r="AC147" s="240">
        <v>281122.37</v>
      </c>
      <c r="AD147" s="298">
        <v>281122</v>
      </c>
      <c r="AE147" s="119"/>
      <c r="AF147" s="120"/>
      <c r="AG147" s="111" t="s">
        <v>698</v>
      </c>
      <c r="AH147" s="253" t="s">
        <v>856</v>
      </c>
      <c r="AI147" s="118">
        <v>44866</v>
      </c>
      <c r="AJ147" s="118">
        <v>44896</v>
      </c>
      <c r="AK147" s="118">
        <v>44915</v>
      </c>
      <c r="AL147" s="121"/>
      <c r="AM147" s="110" t="s">
        <v>906</v>
      </c>
      <c r="AN147" s="111" t="s">
        <v>713</v>
      </c>
      <c r="AO147" s="111" t="s">
        <v>526</v>
      </c>
      <c r="AP147" s="111" t="s">
        <v>698</v>
      </c>
      <c r="AQ147" s="106"/>
      <c r="AR147" s="106"/>
      <c r="AS147" s="106"/>
      <c r="AT147" s="106"/>
      <c r="AU147" s="111"/>
    </row>
    <row r="148" spans="1:47" ht="81.75" customHeight="1" x14ac:dyDescent="0.25">
      <c r="A148" s="109">
        <v>89</v>
      </c>
      <c r="B148" s="109">
        <v>34</v>
      </c>
      <c r="C148" s="109">
        <v>77</v>
      </c>
      <c r="D148" s="484"/>
      <c r="E148" s="112" t="s">
        <v>179</v>
      </c>
      <c r="F148" s="111" t="s">
        <v>141</v>
      </c>
      <c r="G148" s="125" t="s">
        <v>155</v>
      </c>
      <c r="H148" s="316" t="s">
        <v>306</v>
      </c>
      <c r="I148" s="111" t="s">
        <v>914</v>
      </c>
      <c r="J148" s="112" t="s">
        <v>45</v>
      </c>
      <c r="K148" s="113"/>
      <c r="L148" s="113"/>
      <c r="M148" s="240">
        <v>393000</v>
      </c>
      <c r="N148" s="114"/>
      <c r="O148" s="114"/>
      <c r="P148" s="114"/>
      <c r="Q148" s="115" t="s">
        <v>665</v>
      </c>
      <c r="R148" s="106" t="s">
        <v>502</v>
      </c>
      <c r="S148" s="111" t="s">
        <v>526</v>
      </c>
      <c r="T148" s="111" t="s">
        <v>676</v>
      </c>
      <c r="U148" s="102"/>
      <c r="V148" s="117"/>
      <c r="W148" s="104"/>
      <c r="X148" s="118"/>
      <c r="Y148" s="242">
        <v>393000</v>
      </c>
      <c r="Z148" s="391">
        <f>Y148-AD148</f>
        <v>370000</v>
      </c>
      <c r="AA148" s="391"/>
      <c r="AB148" s="415">
        <f>393000-Z148</f>
        <v>23000</v>
      </c>
      <c r="AC148" s="240">
        <v>20905.27</v>
      </c>
      <c r="AD148" s="298">
        <v>23000</v>
      </c>
      <c r="AE148" s="119">
        <f>((AD148-M148)/M148)</f>
        <v>-0.94147582697201015</v>
      </c>
      <c r="AF148" s="120"/>
      <c r="AG148" s="111" t="s">
        <v>789</v>
      </c>
      <c r="AH148" s="253" t="s">
        <v>857</v>
      </c>
      <c r="AI148" s="118">
        <v>44866</v>
      </c>
      <c r="AJ148" s="118">
        <v>44896</v>
      </c>
      <c r="AK148" s="118">
        <v>44915</v>
      </c>
      <c r="AL148" s="121"/>
      <c r="AM148" s="110" t="s">
        <v>907</v>
      </c>
      <c r="AN148" s="111" t="s">
        <v>713</v>
      </c>
      <c r="AO148" s="111" t="s">
        <v>526</v>
      </c>
      <c r="AP148" s="111" t="s">
        <v>789</v>
      </c>
      <c r="AQ148" s="106"/>
      <c r="AR148" s="106"/>
      <c r="AS148" s="106"/>
      <c r="AT148" s="106"/>
      <c r="AU148" s="111"/>
    </row>
    <row r="149" spans="1:47" ht="106.5" customHeight="1" x14ac:dyDescent="0.25">
      <c r="A149" s="124">
        <v>90</v>
      </c>
      <c r="B149" s="124">
        <v>35</v>
      </c>
      <c r="C149" s="171"/>
      <c r="D149" s="484" t="s">
        <v>994</v>
      </c>
      <c r="E149" s="112" t="s">
        <v>179</v>
      </c>
      <c r="F149" s="212">
        <v>5412</v>
      </c>
      <c r="G149" s="186" t="s">
        <v>833</v>
      </c>
      <c r="H149" s="318" t="s">
        <v>1062</v>
      </c>
      <c r="I149" s="111" t="s">
        <v>834</v>
      </c>
      <c r="J149" s="112" t="s">
        <v>45</v>
      </c>
      <c r="K149" s="126"/>
      <c r="L149" s="126"/>
      <c r="M149" s="241"/>
      <c r="N149" s="114"/>
      <c r="O149" s="114"/>
      <c r="P149" s="114"/>
      <c r="Q149" s="115"/>
      <c r="R149" s="127"/>
      <c r="S149" s="128"/>
      <c r="T149" s="128"/>
      <c r="U149" s="129" t="s">
        <v>740</v>
      </c>
      <c r="V149" s="165"/>
      <c r="W149" s="164"/>
      <c r="X149" s="132"/>
      <c r="Y149" s="242"/>
      <c r="Z149" s="391"/>
      <c r="AA149" s="391">
        <f>AD149</f>
        <v>2084769</v>
      </c>
      <c r="AB149" s="415">
        <f>AD149</f>
        <v>2084769</v>
      </c>
      <c r="AC149" s="240">
        <v>2084768.99</v>
      </c>
      <c r="AD149" s="298">
        <v>2084769</v>
      </c>
      <c r="AE149" s="119"/>
      <c r="AF149" s="120"/>
      <c r="AG149" s="111" t="s">
        <v>700</v>
      </c>
      <c r="AH149" s="253" t="s">
        <v>858</v>
      </c>
      <c r="AI149" s="118">
        <v>44866</v>
      </c>
      <c r="AJ149" s="118">
        <v>44896</v>
      </c>
      <c r="AK149" s="118">
        <v>44915</v>
      </c>
      <c r="AL149" s="121"/>
      <c r="AM149" s="110" t="s">
        <v>908</v>
      </c>
      <c r="AN149" s="111" t="s">
        <v>713</v>
      </c>
      <c r="AO149" s="111" t="s">
        <v>524</v>
      </c>
      <c r="AP149" s="111" t="s">
        <v>700</v>
      </c>
      <c r="AQ149" s="106"/>
      <c r="AR149" s="106"/>
      <c r="AS149" s="106"/>
      <c r="AT149" s="106"/>
      <c r="AU149" s="111"/>
    </row>
    <row r="150" spans="1:47" ht="87" customHeight="1" x14ac:dyDescent="0.25">
      <c r="A150" s="157"/>
      <c r="B150" s="157"/>
      <c r="C150" s="205">
        <v>78</v>
      </c>
      <c r="D150" s="484"/>
      <c r="E150" s="178" t="s">
        <v>177</v>
      </c>
      <c r="F150" s="128" t="s">
        <v>53</v>
      </c>
      <c r="G150" s="128" t="s">
        <v>76</v>
      </c>
      <c r="H150" s="319" t="s">
        <v>292</v>
      </c>
      <c r="I150" s="128" t="s">
        <v>158</v>
      </c>
      <c r="J150" s="178" t="s">
        <v>45</v>
      </c>
      <c r="K150" s="113"/>
      <c r="L150" s="113"/>
      <c r="M150" s="240">
        <v>649000</v>
      </c>
      <c r="N150" s="114"/>
      <c r="O150" s="114"/>
      <c r="P150" s="114"/>
      <c r="Q150" s="115" t="s">
        <v>665</v>
      </c>
      <c r="R150" s="106" t="s">
        <v>502</v>
      </c>
      <c r="S150" s="111" t="s">
        <v>526</v>
      </c>
      <c r="T150" s="111" t="s">
        <v>676</v>
      </c>
      <c r="U150" s="102"/>
      <c r="V150" s="117"/>
      <c r="W150" s="104"/>
      <c r="X150" s="118"/>
      <c r="Y150" s="241">
        <v>649000</v>
      </c>
      <c r="Z150" s="423">
        <f>Y150</f>
        <v>649000</v>
      </c>
      <c r="AA150" s="423"/>
      <c r="AB150" s="424"/>
      <c r="AC150" s="241"/>
      <c r="AD150" s="301"/>
      <c r="AE150" s="159"/>
      <c r="AF150" s="160"/>
      <c r="AG150" s="128"/>
      <c r="AH150" s="256"/>
      <c r="AI150" s="128"/>
      <c r="AJ150" s="128"/>
      <c r="AK150" s="128"/>
      <c r="AL150" s="161"/>
      <c r="AM150" s="128"/>
      <c r="AN150" s="128"/>
      <c r="AO150" s="128"/>
      <c r="AP150" s="128"/>
      <c r="AQ150" s="106"/>
      <c r="AR150" s="106"/>
      <c r="AS150" s="106"/>
      <c r="AT150" s="106"/>
      <c r="AU150" s="111"/>
    </row>
    <row r="151" spans="1:47" ht="114.75" customHeight="1" x14ac:dyDescent="0.25">
      <c r="A151" s="371">
        <v>91</v>
      </c>
      <c r="B151" s="371">
        <v>36</v>
      </c>
      <c r="C151" s="171"/>
      <c r="D151" s="613"/>
      <c r="E151" s="206" t="s">
        <v>179</v>
      </c>
      <c r="F151" s="212">
        <v>5671</v>
      </c>
      <c r="G151" s="186" t="s">
        <v>94</v>
      </c>
      <c r="H151" s="318" t="s">
        <v>293</v>
      </c>
      <c r="I151" s="163" t="s">
        <v>859</v>
      </c>
      <c r="J151" s="112" t="s">
        <v>19</v>
      </c>
      <c r="K151" s="126"/>
      <c r="L151" s="126"/>
      <c r="M151" s="241"/>
      <c r="N151" s="114"/>
      <c r="O151" s="114"/>
      <c r="P151" s="114"/>
      <c r="Q151" s="115"/>
      <c r="R151" s="127"/>
      <c r="S151" s="128"/>
      <c r="T151" s="128"/>
      <c r="U151" s="129" t="s">
        <v>740</v>
      </c>
      <c r="V151" s="165"/>
      <c r="W151" s="164"/>
      <c r="X151" s="132"/>
      <c r="Y151" s="242"/>
      <c r="Z151" s="391"/>
      <c r="AA151" s="391">
        <f>AD151</f>
        <v>50430</v>
      </c>
      <c r="AB151" s="415">
        <f>AD151</f>
        <v>50430</v>
      </c>
      <c r="AC151" s="242">
        <v>45844.61</v>
      </c>
      <c r="AD151" s="298">
        <v>50430</v>
      </c>
      <c r="AE151" s="166"/>
      <c r="AF151" s="167"/>
      <c r="AG151" s="110" t="s">
        <v>700</v>
      </c>
      <c r="AH151" s="253" t="s">
        <v>990</v>
      </c>
      <c r="AI151" s="118">
        <v>44562</v>
      </c>
      <c r="AJ151" s="118">
        <v>44562</v>
      </c>
      <c r="AK151" s="118">
        <v>44926</v>
      </c>
      <c r="AL151" s="168"/>
      <c r="AM151" s="110" t="s">
        <v>909</v>
      </c>
      <c r="AN151" s="110" t="s">
        <v>713</v>
      </c>
      <c r="AO151" s="110" t="s">
        <v>526</v>
      </c>
      <c r="AP151" s="110" t="s">
        <v>698</v>
      </c>
      <c r="AQ151" s="106"/>
      <c r="AR151" s="106"/>
      <c r="AS151" s="106"/>
      <c r="AT151" s="106"/>
      <c r="AU151" s="111"/>
    </row>
    <row r="152" spans="1:47" s="177" customFormat="1" ht="36.75" customHeight="1" x14ac:dyDescent="0.25">
      <c r="A152" s="213"/>
      <c r="B152" s="480" t="s">
        <v>925</v>
      </c>
      <c r="C152" s="481"/>
      <c r="D152" s="481"/>
      <c r="E152" s="481"/>
      <c r="F152" s="482"/>
      <c r="G152" s="184"/>
      <c r="H152" s="320"/>
      <c r="I152" s="145"/>
      <c r="J152" s="147"/>
      <c r="K152" s="148"/>
      <c r="L152" s="148">
        <f>SUM(L112:L151)</f>
        <v>30654911</v>
      </c>
      <c r="M152" s="238">
        <f>SUM(M112:M151)</f>
        <v>33396728</v>
      </c>
      <c r="N152" s="148"/>
      <c r="O152" s="148"/>
      <c r="P152" s="148"/>
      <c r="Q152" s="149"/>
      <c r="R152" s="149"/>
      <c r="S152" s="145"/>
      <c r="T152" s="145"/>
      <c r="U152" s="150"/>
      <c r="V152" s="173"/>
      <c r="W152" s="174"/>
      <c r="X152" s="155"/>
      <c r="Y152" s="410"/>
      <c r="Z152" s="411"/>
      <c r="AA152" s="411"/>
      <c r="AB152" s="410">
        <f>SUM(AB112:AB151)</f>
        <v>42467459</v>
      </c>
      <c r="AC152" s="238"/>
      <c r="AD152" s="300">
        <f>SUM(AD112:AD151)</f>
        <v>44951405</v>
      </c>
      <c r="AE152" s="153">
        <f>((AD152-M152)/M152)</f>
        <v>0.34598230700923754</v>
      </c>
      <c r="AF152" s="154"/>
      <c r="AG152" s="145"/>
      <c r="AH152" s="255"/>
      <c r="AI152" s="155"/>
      <c r="AJ152" s="155"/>
      <c r="AK152" s="155"/>
      <c r="AL152" s="145"/>
      <c r="AM152" s="145"/>
      <c r="AN152" s="145"/>
      <c r="AO152" s="145"/>
      <c r="AP152" s="145"/>
      <c r="AQ152" s="149"/>
      <c r="AR152" s="149"/>
      <c r="AS152" s="149"/>
      <c r="AT152" s="149"/>
      <c r="AU152" s="145"/>
    </row>
    <row r="153" spans="1:47" ht="141.75" customHeight="1" x14ac:dyDescent="0.25">
      <c r="A153" s="340">
        <v>92</v>
      </c>
      <c r="B153" s="340">
        <v>1</v>
      </c>
      <c r="C153" s="340">
        <v>79</v>
      </c>
      <c r="D153" s="617" t="s">
        <v>995</v>
      </c>
      <c r="E153" s="341" t="s">
        <v>179</v>
      </c>
      <c r="F153" s="333" t="s">
        <v>187</v>
      </c>
      <c r="G153" s="335" t="s">
        <v>197</v>
      </c>
      <c r="H153" s="336" t="s">
        <v>307</v>
      </c>
      <c r="I153" s="333" t="s">
        <v>207</v>
      </c>
      <c r="J153" s="341" t="s">
        <v>19</v>
      </c>
      <c r="K153" s="214">
        <v>1900000</v>
      </c>
      <c r="L153" s="214">
        <v>700000</v>
      </c>
      <c r="M153" s="244">
        <v>2260000</v>
      </c>
      <c r="N153" s="215"/>
      <c r="O153" s="215"/>
      <c r="P153" s="215"/>
      <c r="Q153" s="345"/>
      <c r="R153" s="346" t="s">
        <v>501</v>
      </c>
      <c r="S153" s="333" t="s">
        <v>524</v>
      </c>
      <c r="T153" s="333" t="s">
        <v>934</v>
      </c>
      <c r="U153" s="338"/>
      <c r="V153" s="216" t="s">
        <v>935</v>
      </c>
      <c r="W153" s="217"/>
      <c r="X153" s="343">
        <v>44561</v>
      </c>
      <c r="Y153" s="400">
        <v>2260000</v>
      </c>
      <c r="Z153" s="401">
        <f>Y153-AD153</f>
        <v>260000</v>
      </c>
      <c r="AA153" s="401"/>
      <c r="AB153" s="417">
        <f>2260000-Z153</f>
        <v>2000000</v>
      </c>
      <c r="AC153" s="244">
        <v>1926474.4234666664</v>
      </c>
      <c r="AD153" s="347">
        <v>2000000</v>
      </c>
      <c r="AE153" s="348">
        <f>((AD153-M153)/M153)</f>
        <v>-0.11504424778761062</v>
      </c>
      <c r="AF153" s="162"/>
      <c r="AG153" s="333" t="s">
        <v>700</v>
      </c>
      <c r="AH153" s="342" t="s">
        <v>1002</v>
      </c>
      <c r="AI153" s="343">
        <v>44634</v>
      </c>
      <c r="AJ153" s="343">
        <v>44713</v>
      </c>
      <c r="AK153" s="343">
        <v>44926</v>
      </c>
      <c r="AL153" s="344" t="s">
        <v>746</v>
      </c>
      <c r="AM153" s="333" t="s">
        <v>751</v>
      </c>
      <c r="AN153" s="333" t="s">
        <v>713</v>
      </c>
      <c r="AO153" s="333" t="s">
        <v>524</v>
      </c>
      <c r="AP153" s="333"/>
      <c r="AQ153" s="346"/>
      <c r="AR153" s="346"/>
      <c r="AS153" s="346"/>
      <c r="AT153" s="346"/>
      <c r="AU153" s="333"/>
    </row>
    <row r="154" spans="1:47" ht="158.25" customHeight="1" x14ac:dyDescent="0.25">
      <c r="A154" s="350">
        <v>93</v>
      </c>
      <c r="B154" s="350">
        <v>2</v>
      </c>
      <c r="C154" s="350">
        <v>80</v>
      </c>
      <c r="D154" s="446"/>
      <c r="E154" s="354" t="s">
        <v>252</v>
      </c>
      <c r="F154" s="352" t="s">
        <v>187</v>
      </c>
      <c r="G154" s="358" t="s">
        <v>197</v>
      </c>
      <c r="H154" s="359" t="s">
        <v>307</v>
      </c>
      <c r="I154" s="352" t="s">
        <v>208</v>
      </c>
      <c r="J154" s="354" t="s">
        <v>18</v>
      </c>
      <c r="K154" s="355">
        <v>500000</v>
      </c>
      <c r="L154" s="355">
        <v>200000</v>
      </c>
      <c r="M154" s="357">
        <v>250000</v>
      </c>
      <c r="N154" s="356"/>
      <c r="O154" s="356"/>
      <c r="P154" s="356"/>
      <c r="Q154" s="353"/>
      <c r="R154" s="361" t="s">
        <v>501</v>
      </c>
      <c r="S154" s="352" t="s">
        <v>526</v>
      </c>
      <c r="T154" s="218">
        <f>SUM(M154+M155)</f>
        <v>345000</v>
      </c>
      <c r="U154" s="102"/>
      <c r="V154" s="219" t="s">
        <v>936</v>
      </c>
      <c r="W154" s="104"/>
      <c r="X154" s="118">
        <v>44561</v>
      </c>
      <c r="Y154" s="242">
        <v>250000</v>
      </c>
      <c r="Z154" s="391"/>
      <c r="AA154" s="391"/>
      <c r="AB154" s="415">
        <v>250000</v>
      </c>
      <c r="AC154" s="357">
        <v>988354.93</v>
      </c>
      <c r="AD154" s="365">
        <v>350000</v>
      </c>
      <c r="AE154" s="119">
        <f>((AD154-T154)/T154)</f>
        <v>1.4492753623188406E-2</v>
      </c>
      <c r="AF154" s="120"/>
      <c r="AG154" s="352" t="s">
        <v>698</v>
      </c>
      <c r="AH154" s="363" t="s">
        <v>1003</v>
      </c>
      <c r="AI154" s="118">
        <v>44269</v>
      </c>
      <c r="AJ154" s="118">
        <v>44713</v>
      </c>
      <c r="AK154" s="118">
        <v>44895</v>
      </c>
      <c r="AL154" s="121" t="s">
        <v>746</v>
      </c>
      <c r="AM154" s="352" t="s">
        <v>753</v>
      </c>
      <c r="AN154" s="352" t="s">
        <v>713</v>
      </c>
      <c r="AO154" s="352" t="s">
        <v>526</v>
      </c>
      <c r="AP154" s="352"/>
      <c r="AQ154" s="361"/>
      <c r="AR154" s="361"/>
      <c r="AS154" s="361"/>
      <c r="AT154" s="361"/>
      <c r="AU154" s="352"/>
    </row>
    <row r="155" spans="1:47" s="179" customFormat="1" ht="63" customHeight="1" x14ac:dyDescent="0.25">
      <c r="A155" s="157"/>
      <c r="B155" s="157"/>
      <c r="C155" s="205">
        <v>81</v>
      </c>
      <c r="D155" s="446"/>
      <c r="E155" s="178" t="s">
        <v>252</v>
      </c>
      <c r="F155" s="128" t="s">
        <v>187</v>
      </c>
      <c r="G155" s="128" t="s">
        <v>197</v>
      </c>
      <c r="H155" s="319" t="s">
        <v>307</v>
      </c>
      <c r="I155" s="128" t="s">
        <v>209</v>
      </c>
      <c r="J155" s="178" t="s">
        <v>18</v>
      </c>
      <c r="K155" s="135"/>
      <c r="L155" s="135"/>
      <c r="M155" s="242">
        <v>95000</v>
      </c>
      <c r="N155" s="356"/>
      <c r="O155" s="356"/>
      <c r="P155" s="356"/>
      <c r="Q155" s="353"/>
      <c r="R155" s="127" t="s">
        <v>501</v>
      </c>
      <c r="S155" s="110" t="s">
        <v>526</v>
      </c>
      <c r="T155" s="110"/>
      <c r="U155" s="137"/>
      <c r="V155" s="220"/>
      <c r="W155" s="221"/>
      <c r="X155" s="222"/>
      <c r="Y155" s="241">
        <v>95000</v>
      </c>
      <c r="Z155" s="423">
        <f>Y155</f>
        <v>95000</v>
      </c>
      <c r="AA155" s="423"/>
      <c r="AB155" s="424"/>
      <c r="AC155" s="241"/>
      <c r="AD155" s="301"/>
      <c r="AE155" s="159"/>
      <c r="AF155" s="160"/>
      <c r="AG155" s="128"/>
      <c r="AH155" s="256"/>
      <c r="AI155" s="128"/>
      <c r="AJ155" s="128"/>
      <c r="AK155" s="128"/>
      <c r="AL155" s="161"/>
      <c r="AM155" s="128"/>
      <c r="AN155" s="128"/>
      <c r="AO155" s="128"/>
      <c r="AP155" s="128"/>
      <c r="AQ155" s="127"/>
      <c r="AR155" s="127"/>
      <c r="AS155" s="127"/>
      <c r="AT155" s="127"/>
      <c r="AU155" s="128"/>
    </row>
    <row r="156" spans="1:47" ht="147" customHeight="1" x14ac:dyDescent="0.25">
      <c r="A156" s="350">
        <v>94</v>
      </c>
      <c r="B156" s="350">
        <v>3</v>
      </c>
      <c r="C156" s="350">
        <v>82</v>
      </c>
      <c r="D156" s="446"/>
      <c r="E156" s="354" t="s">
        <v>252</v>
      </c>
      <c r="F156" s="352" t="s">
        <v>188</v>
      </c>
      <c r="G156" s="358" t="s">
        <v>198</v>
      </c>
      <c r="H156" s="359" t="s">
        <v>308</v>
      </c>
      <c r="I156" s="352" t="s">
        <v>197</v>
      </c>
      <c r="J156" s="354" t="s">
        <v>45</v>
      </c>
      <c r="K156" s="355"/>
      <c r="L156" s="355">
        <v>700000</v>
      </c>
      <c r="M156" s="357">
        <v>600000</v>
      </c>
      <c r="N156" s="356"/>
      <c r="O156" s="356"/>
      <c r="P156" s="356"/>
      <c r="Q156" s="353"/>
      <c r="R156" s="361" t="s">
        <v>501</v>
      </c>
      <c r="S156" s="352" t="s">
        <v>526</v>
      </c>
      <c r="T156" s="352"/>
      <c r="U156" s="102"/>
      <c r="V156" s="220"/>
      <c r="W156" s="104"/>
      <c r="X156" s="118">
        <v>44561</v>
      </c>
      <c r="Y156" s="242">
        <v>600000</v>
      </c>
      <c r="Z156" s="391"/>
      <c r="AA156" s="391"/>
      <c r="AB156" s="415">
        <v>600000</v>
      </c>
      <c r="AC156" s="357"/>
      <c r="AD156" s="365">
        <v>650000</v>
      </c>
      <c r="AE156" s="119">
        <f>((AD156-M156)/M156)</f>
        <v>8.3333333333333329E-2</v>
      </c>
      <c r="AF156" s="120"/>
      <c r="AG156" s="352" t="s">
        <v>789</v>
      </c>
      <c r="AH156" s="363" t="s">
        <v>1004</v>
      </c>
      <c r="AI156" s="343">
        <v>44634</v>
      </c>
      <c r="AJ156" s="343">
        <v>44713</v>
      </c>
      <c r="AK156" s="343">
        <v>44895</v>
      </c>
      <c r="AL156" s="121" t="s">
        <v>746</v>
      </c>
      <c r="AM156" s="352" t="s">
        <v>754</v>
      </c>
      <c r="AN156" s="352" t="s">
        <v>713</v>
      </c>
      <c r="AO156" s="352" t="s">
        <v>526</v>
      </c>
      <c r="AP156" s="352"/>
      <c r="AQ156" s="361"/>
      <c r="AR156" s="361"/>
      <c r="AS156" s="361"/>
      <c r="AT156" s="361"/>
      <c r="AU156" s="352"/>
    </row>
    <row r="157" spans="1:47" s="179" customFormat="1" ht="96" customHeight="1" x14ac:dyDescent="0.25">
      <c r="A157" s="157"/>
      <c r="B157" s="157"/>
      <c r="C157" s="205">
        <v>83</v>
      </c>
      <c r="D157" s="446"/>
      <c r="E157" s="178" t="s">
        <v>252</v>
      </c>
      <c r="F157" s="128" t="s">
        <v>188</v>
      </c>
      <c r="G157" s="128" t="s">
        <v>198</v>
      </c>
      <c r="H157" s="319" t="s">
        <v>308</v>
      </c>
      <c r="I157" s="128" t="s">
        <v>210</v>
      </c>
      <c r="J157" s="178" t="s">
        <v>45</v>
      </c>
      <c r="K157" s="135"/>
      <c r="L157" s="135"/>
      <c r="M157" s="242">
        <v>540000</v>
      </c>
      <c r="N157" s="356"/>
      <c r="O157" s="356"/>
      <c r="P157" s="356"/>
      <c r="Q157" s="353"/>
      <c r="R157" s="127" t="s">
        <v>501</v>
      </c>
      <c r="S157" s="110" t="s">
        <v>526</v>
      </c>
      <c r="T157" s="110"/>
      <c r="U157" s="137"/>
      <c r="V157" s="223"/>
      <c r="W157" s="221"/>
      <c r="X157" s="222"/>
      <c r="Y157" s="241">
        <v>540000</v>
      </c>
      <c r="Z157" s="423">
        <f>Y157</f>
        <v>540000</v>
      </c>
      <c r="AA157" s="423"/>
      <c r="AB157" s="424"/>
      <c r="AC157" s="241"/>
      <c r="AD157" s="301"/>
      <c r="AE157" s="159"/>
      <c r="AF157" s="160"/>
      <c r="AG157" s="128"/>
      <c r="AH157" s="256"/>
      <c r="AI157" s="128"/>
      <c r="AJ157" s="128"/>
      <c r="AK157" s="128"/>
      <c r="AL157" s="161"/>
      <c r="AM157" s="128"/>
      <c r="AN157" s="128"/>
      <c r="AO157" s="128"/>
      <c r="AP157" s="128"/>
      <c r="AQ157" s="127"/>
      <c r="AR157" s="127"/>
      <c r="AS157" s="127"/>
      <c r="AT157" s="127"/>
      <c r="AU157" s="128"/>
    </row>
    <row r="158" spans="1:47" ht="82.5" customHeight="1" x14ac:dyDescent="0.25">
      <c r="A158" s="124">
        <v>95</v>
      </c>
      <c r="B158" s="124">
        <v>4</v>
      </c>
      <c r="C158" s="171"/>
      <c r="D158" s="446"/>
      <c r="E158" s="354" t="s">
        <v>252</v>
      </c>
      <c r="F158" s="352">
        <v>2181</v>
      </c>
      <c r="G158" s="358" t="s">
        <v>715</v>
      </c>
      <c r="H158" s="359" t="s">
        <v>1063</v>
      </c>
      <c r="I158" s="352" t="s">
        <v>764</v>
      </c>
      <c r="J158" s="354" t="s">
        <v>45</v>
      </c>
      <c r="K158" s="135">
        <v>150000</v>
      </c>
      <c r="L158" s="135">
        <v>35000</v>
      </c>
      <c r="M158" s="241"/>
      <c r="N158" s="356"/>
      <c r="O158" s="356"/>
      <c r="P158" s="356"/>
      <c r="Q158" s="353"/>
      <c r="R158" s="127"/>
      <c r="S158" s="128"/>
      <c r="T158" s="128"/>
      <c r="U158" s="129" t="s">
        <v>740</v>
      </c>
      <c r="V158" s="130"/>
      <c r="W158" s="143"/>
      <c r="X158" s="132"/>
      <c r="Y158" s="242"/>
      <c r="Z158" s="391"/>
      <c r="AA158" s="391">
        <f>AD158</f>
        <v>170000</v>
      </c>
      <c r="AB158" s="415">
        <v>170000</v>
      </c>
      <c r="AC158" s="242"/>
      <c r="AD158" s="365">
        <v>170000</v>
      </c>
      <c r="AE158" s="119"/>
      <c r="AF158" s="120"/>
      <c r="AG158" s="352" t="s">
        <v>698</v>
      </c>
      <c r="AH158" s="363"/>
      <c r="AI158" s="352"/>
      <c r="AJ158" s="352"/>
      <c r="AK158" s="352"/>
      <c r="AL158" s="121" t="s">
        <v>746</v>
      </c>
      <c r="AM158" s="352" t="s">
        <v>755</v>
      </c>
      <c r="AN158" s="352" t="s">
        <v>713</v>
      </c>
      <c r="AO158" s="352"/>
      <c r="AP158" s="352"/>
      <c r="AQ158" s="361"/>
      <c r="AR158" s="361"/>
      <c r="AS158" s="361"/>
      <c r="AT158" s="361"/>
      <c r="AU158" s="352"/>
    </row>
    <row r="159" spans="1:47" ht="252" customHeight="1" x14ac:dyDescent="0.25">
      <c r="A159" s="350">
        <v>96</v>
      </c>
      <c r="B159" s="350">
        <v>5</v>
      </c>
      <c r="C159" s="350">
        <v>84</v>
      </c>
      <c r="D159" s="446"/>
      <c r="E159" s="341" t="s">
        <v>252</v>
      </c>
      <c r="F159" s="333" t="s">
        <v>189</v>
      </c>
      <c r="G159" s="358" t="s">
        <v>199</v>
      </c>
      <c r="H159" s="359" t="s">
        <v>716</v>
      </c>
      <c r="I159" s="352" t="s">
        <v>211</v>
      </c>
      <c r="J159" s="354" t="s">
        <v>45</v>
      </c>
      <c r="K159" s="355"/>
      <c r="L159" s="355">
        <v>240000</v>
      </c>
      <c r="M159" s="357">
        <v>209600</v>
      </c>
      <c r="N159" s="356"/>
      <c r="O159" s="356"/>
      <c r="P159" s="356"/>
      <c r="Q159" s="353"/>
      <c r="R159" s="351" t="s">
        <v>471</v>
      </c>
      <c r="S159" s="352" t="s">
        <v>526</v>
      </c>
      <c r="T159" s="352"/>
      <c r="U159" s="102">
        <v>70435.199999999997</v>
      </c>
      <c r="V159" s="349" t="s">
        <v>485</v>
      </c>
      <c r="W159" s="360" t="s">
        <v>546</v>
      </c>
      <c r="X159" s="118">
        <v>44620</v>
      </c>
      <c r="Y159" s="242">
        <v>209600</v>
      </c>
      <c r="Z159" s="391"/>
      <c r="AA159" s="391"/>
      <c r="AB159" s="415">
        <v>209600</v>
      </c>
      <c r="AC159" s="357">
        <v>314174.40000000002</v>
      </c>
      <c r="AD159" s="365">
        <v>315000</v>
      </c>
      <c r="AE159" s="119">
        <f>((AD159-M159)/M159)</f>
        <v>0.50286259541984735</v>
      </c>
      <c r="AF159" s="120"/>
      <c r="AG159" s="352" t="s">
        <v>700</v>
      </c>
      <c r="AH159" s="363" t="s">
        <v>1027</v>
      </c>
      <c r="AI159" s="343">
        <v>44531</v>
      </c>
      <c r="AJ159" s="343">
        <v>44621</v>
      </c>
      <c r="AK159" s="118">
        <v>45291</v>
      </c>
      <c r="AL159" s="121" t="s">
        <v>746</v>
      </c>
      <c r="AM159" s="352" t="s">
        <v>811</v>
      </c>
      <c r="AN159" s="352" t="s">
        <v>713</v>
      </c>
      <c r="AO159" s="352" t="s">
        <v>524</v>
      </c>
      <c r="AP159" s="352"/>
      <c r="AQ159" s="361"/>
      <c r="AR159" s="361"/>
      <c r="AS159" s="361"/>
      <c r="AT159" s="361"/>
      <c r="AU159" s="352"/>
    </row>
    <row r="160" spans="1:47" ht="314.25" customHeight="1" x14ac:dyDescent="0.25">
      <c r="A160" s="350">
        <v>97</v>
      </c>
      <c r="B160" s="350">
        <v>6</v>
      </c>
      <c r="C160" s="350">
        <v>85</v>
      </c>
      <c r="D160" s="446" t="s">
        <v>995</v>
      </c>
      <c r="E160" s="341" t="s">
        <v>252</v>
      </c>
      <c r="F160" s="333" t="s">
        <v>189</v>
      </c>
      <c r="G160" s="358" t="s">
        <v>199</v>
      </c>
      <c r="H160" s="359" t="s">
        <v>716</v>
      </c>
      <c r="I160" s="352" t="s">
        <v>212</v>
      </c>
      <c r="J160" s="354" t="s">
        <v>45</v>
      </c>
      <c r="K160" s="355">
        <v>336000</v>
      </c>
      <c r="L160" s="355">
        <v>350000</v>
      </c>
      <c r="M160" s="357">
        <v>253000</v>
      </c>
      <c r="N160" s="356"/>
      <c r="O160" s="356"/>
      <c r="P160" s="356"/>
      <c r="Q160" s="353"/>
      <c r="R160" s="351" t="s">
        <v>471</v>
      </c>
      <c r="S160" s="352" t="s">
        <v>525</v>
      </c>
      <c r="T160" s="352"/>
      <c r="U160" s="102">
        <v>250000</v>
      </c>
      <c r="V160" s="349" t="s">
        <v>486</v>
      </c>
      <c r="W160" s="360" t="s">
        <v>547</v>
      </c>
      <c r="X160" s="118">
        <v>44712</v>
      </c>
      <c r="Y160" s="242">
        <v>253000</v>
      </c>
      <c r="Z160" s="391"/>
      <c r="AA160" s="391"/>
      <c r="AB160" s="415">
        <v>253000</v>
      </c>
      <c r="AC160" s="357">
        <v>212388.36</v>
      </c>
      <c r="AD160" s="365">
        <v>350000</v>
      </c>
      <c r="AE160" s="119">
        <f>((AD160-M160)/M160)</f>
        <v>0.38339920948616601</v>
      </c>
      <c r="AF160" s="120"/>
      <c r="AG160" s="352" t="s">
        <v>700</v>
      </c>
      <c r="AH160" s="363" t="s">
        <v>1028</v>
      </c>
      <c r="AI160" s="118">
        <v>44654</v>
      </c>
      <c r="AJ160" s="118">
        <v>44713</v>
      </c>
      <c r="AK160" s="118">
        <v>45291</v>
      </c>
      <c r="AL160" s="121" t="s">
        <v>747</v>
      </c>
      <c r="AM160" s="352" t="s">
        <v>757</v>
      </c>
      <c r="AN160" s="352" t="s">
        <v>713</v>
      </c>
      <c r="AO160" s="352" t="s">
        <v>525</v>
      </c>
      <c r="AP160" s="352"/>
      <c r="AQ160" s="361"/>
      <c r="AR160" s="361"/>
      <c r="AS160" s="361"/>
      <c r="AT160" s="361"/>
      <c r="AU160" s="352"/>
    </row>
    <row r="161" spans="1:47" ht="249.75" customHeight="1" x14ac:dyDescent="0.25">
      <c r="A161" s="350">
        <v>98</v>
      </c>
      <c r="B161" s="364">
        <v>7</v>
      </c>
      <c r="C161" s="364">
        <v>86</v>
      </c>
      <c r="D161" s="446"/>
      <c r="E161" s="354" t="s">
        <v>252</v>
      </c>
      <c r="F161" s="352" t="s">
        <v>190</v>
      </c>
      <c r="G161" s="358" t="s">
        <v>200</v>
      </c>
      <c r="H161" s="359" t="s">
        <v>717</v>
      </c>
      <c r="I161" s="352" t="s">
        <v>213</v>
      </c>
      <c r="J161" s="354" t="s">
        <v>45</v>
      </c>
      <c r="K161" s="355">
        <v>300000</v>
      </c>
      <c r="L161" s="355">
        <v>400000</v>
      </c>
      <c r="M161" s="357">
        <v>230000</v>
      </c>
      <c r="N161" s="356"/>
      <c r="O161" s="356"/>
      <c r="P161" s="356"/>
      <c r="Q161" s="353"/>
      <c r="R161" s="351" t="s">
        <v>471</v>
      </c>
      <c r="S161" s="352" t="s">
        <v>526</v>
      </c>
      <c r="T161" s="352"/>
      <c r="U161" s="102">
        <v>139780</v>
      </c>
      <c r="V161" s="349" t="s">
        <v>487</v>
      </c>
      <c r="W161" s="360" t="s">
        <v>548</v>
      </c>
      <c r="X161" s="118">
        <v>44561</v>
      </c>
      <c r="Y161" s="242">
        <v>230000</v>
      </c>
      <c r="Z161" s="391"/>
      <c r="AA161" s="391"/>
      <c r="AB161" s="415">
        <v>230000</v>
      </c>
      <c r="AC161" s="357">
        <v>450096.85</v>
      </c>
      <c r="AD161" s="365">
        <v>290000</v>
      </c>
      <c r="AE161" s="119">
        <f>((AD161-M161)/M161)</f>
        <v>0.2608695652173913</v>
      </c>
      <c r="AF161" s="120"/>
      <c r="AG161" s="352" t="s">
        <v>700</v>
      </c>
      <c r="AH161" s="363" t="s">
        <v>1005</v>
      </c>
      <c r="AI161" s="118">
        <v>44470</v>
      </c>
      <c r="AJ161" s="118">
        <v>44593</v>
      </c>
      <c r="AK161" s="118">
        <v>44926</v>
      </c>
      <c r="AL161" s="121" t="s">
        <v>746</v>
      </c>
      <c r="AM161" s="352" t="s">
        <v>758</v>
      </c>
      <c r="AN161" s="352" t="s">
        <v>713</v>
      </c>
      <c r="AO161" s="352" t="s">
        <v>526</v>
      </c>
      <c r="AP161" s="352"/>
      <c r="AQ161" s="361"/>
      <c r="AR161" s="361"/>
      <c r="AS161" s="361"/>
      <c r="AT161" s="361"/>
      <c r="AU161" s="352"/>
    </row>
    <row r="162" spans="1:47" ht="144" customHeight="1" x14ac:dyDescent="0.25">
      <c r="A162" s="490">
        <v>99</v>
      </c>
      <c r="B162" s="490">
        <v>8</v>
      </c>
      <c r="C162" s="571"/>
      <c r="D162" s="446"/>
      <c r="E162" s="469" t="s">
        <v>252</v>
      </c>
      <c r="F162" s="459" t="s">
        <v>191</v>
      </c>
      <c r="G162" s="462" t="s">
        <v>201</v>
      </c>
      <c r="H162" s="456" t="s">
        <v>309</v>
      </c>
      <c r="I162" s="459" t="s">
        <v>1051</v>
      </c>
      <c r="J162" s="469" t="s">
        <v>45</v>
      </c>
      <c r="K162" s="567">
        <v>500000</v>
      </c>
      <c r="L162" s="567">
        <v>1425000</v>
      </c>
      <c r="M162" s="601"/>
      <c r="Y162" s="513"/>
      <c r="Z162" s="402"/>
      <c r="AA162" s="516">
        <f>AD162-Y164</f>
        <v>607400</v>
      </c>
      <c r="AB162" s="603">
        <v>607400</v>
      </c>
      <c r="AC162" s="506">
        <v>1221245.73</v>
      </c>
      <c r="AD162" s="496">
        <v>1225000</v>
      </c>
      <c r="AE162" s="509">
        <f>((AD162-M164)/M164)</f>
        <v>0.98348445595854928</v>
      </c>
      <c r="AF162" s="459"/>
      <c r="AG162" s="459" t="s">
        <v>700</v>
      </c>
      <c r="AH162" s="535" t="s">
        <v>1029</v>
      </c>
      <c r="AI162" s="494">
        <v>44621</v>
      </c>
      <c r="AJ162" s="494">
        <v>45013</v>
      </c>
      <c r="AK162" s="494">
        <v>45291</v>
      </c>
      <c r="AL162" s="498" t="s">
        <v>746</v>
      </c>
      <c r="AM162" s="459" t="s">
        <v>750</v>
      </c>
      <c r="AN162" s="459"/>
      <c r="AO162" s="459" t="s">
        <v>524</v>
      </c>
      <c r="AP162" s="459"/>
      <c r="AQ162" s="361"/>
      <c r="AR162" s="361"/>
      <c r="AS162" s="361"/>
      <c r="AT162" s="361"/>
      <c r="AU162" s="333"/>
    </row>
    <row r="163" spans="1:47" ht="273.75" customHeight="1" x14ac:dyDescent="0.25">
      <c r="A163" s="492"/>
      <c r="B163" s="492"/>
      <c r="C163" s="574"/>
      <c r="D163" s="446"/>
      <c r="E163" s="471"/>
      <c r="F163" s="461"/>
      <c r="G163" s="464"/>
      <c r="H163" s="458"/>
      <c r="I163" s="461"/>
      <c r="J163" s="471"/>
      <c r="K163" s="569"/>
      <c r="L163" s="569"/>
      <c r="M163" s="602"/>
      <c r="Y163" s="515"/>
      <c r="Z163" s="397"/>
      <c r="AA163" s="517"/>
      <c r="AB163" s="604"/>
      <c r="AC163" s="508"/>
      <c r="AD163" s="497"/>
      <c r="AE163" s="511"/>
      <c r="AF163" s="461"/>
      <c r="AG163" s="461"/>
      <c r="AH163" s="536"/>
      <c r="AI163" s="495"/>
      <c r="AJ163" s="495"/>
      <c r="AK163" s="495"/>
      <c r="AL163" s="499"/>
      <c r="AM163" s="461"/>
      <c r="AN163" s="461"/>
      <c r="AO163" s="461"/>
      <c r="AP163" s="461"/>
      <c r="AQ163" s="361"/>
      <c r="AR163" s="361"/>
      <c r="AS163" s="361"/>
      <c r="AT163" s="361"/>
      <c r="AU163" s="334"/>
    </row>
    <row r="164" spans="1:47" ht="45" customHeight="1" x14ac:dyDescent="0.25">
      <c r="A164" s="571"/>
      <c r="B164" s="571"/>
      <c r="C164" s="490">
        <v>87</v>
      </c>
      <c r="D164" s="387"/>
      <c r="E164" s="577" t="s">
        <v>252</v>
      </c>
      <c r="F164" s="579" t="s">
        <v>191</v>
      </c>
      <c r="G164" s="579" t="s">
        <v>201</v>
      </c>
      <c r="H164" s="581" t="s">
        <v>309</v>
      </c>
      <c r="I164" s="579" t="s">
        <v>310</v>
      </c>
      <c r="J164" s="577" t="s">
        <v>45</v>
      </c>
      <c r="K164" s="567">
        <v>500000</v>
      </c>
      <c r="L164" s="567">
        <v>1425000</v>
      </c>
      <c r="M164" s="506">
        <v>617600</v>
      </c>
      <c r="N164" s="486"/>
      <c r="O164" s="486"/>
      <c r="P164" s="486"/>
      <c r="Q164" s="575"/>
      <c r="R164" s="564" t="s">
        <v>471</v>
      </c>
      <c r="S164" s="459" t="s">
        <v>524</v>
      </c>
      <c r="T164" s="459"/>
      <c r="U164" s="102">
        <v>285369</v>
      </c>
      <c r="V164" s="349" t="s">
        <v>583</v>
      </c>
      <c r="W164" s="360" t="s">
        <v>549</v>
      </c>
      <c r="X164" s="494">
        <v>44620</v>
      </c>
      <c r="Y164" s="585">
        <v>617600</v>
      </c>
      <c r="Z164" s="425"/>
      <c r="AA164" s="607"/>
      <c r="AB164" s="605">
        <v>617600</v>
      </c>
      <c r="AC164" s="585"/>
      <c r="AD164" s="587"/>
      <c r="AE164" s="589"/>
      <c r="AF164" s="579"/>
      <c r="AG164" s="579"/>
      <c r="AH164" s="591"/>
      <c r="AI164" s="593"/>
      <c r="AJ164" s="593"/>
      <c r="AK164" s="593"/>
      <c r="AL164" s="595"/>
      <c r="AM164" s="579"/>
      <c r="AN164" s="579"/>
      <c r="AO164" s="579"/>
      <c r="AP164" s="579"/>
      <c r="AQ164" s="361"/>
      <c r="AR164" s="361"/>
      <c r="AS164" s="361"/>
      <c r="AT164" s="361"/>
      <c r="AU164" s="333"/>
    </row>
    <row r="165" spans="1:47" ht="22.5" customHeight="1" x14ac:dyDescent="0.25">
      <c r="A165" s="574"/>
      <c r="B165" s="574"/>
      <c r="C165" s="492"/>
      <c r="D165" s="387"/>
      <c r="E165" s="578"/>
      <c r="F165" s="580"/>
      <c r="G165" s="580"/>
      <c r="H165" s="582"/>
      <c r="I165" s="580"/>
      <c r="J165" s="578"/>
      <c r="K165" s="569"/>
      <c r="L165" s="569"/>
      <c r="M165" s="508"/>
      <c r="N165" s="488"/>
      <c r="O165" s="488"/>
      <c r="P165" s="488"/>
      <c r="Q165" s="576"/>
      <c r="R165" s="566"/>
      <c r="S165" s="461"/>
      <c r="T165" s="461"/>
      <c r="U165" s="208">
        <v>111360</v>
      </c>
      <c r="V165" s="349" t="s">
        <v>584</v>
      </c>
      <c r="W165" s="224" t="s">
        <v>585</v>
      </c>
      <c r="X165" s="495"/>
      <c r="Y165" s="586"/>
      <c r="Z165" s="426"/>
      <c r="AA165" s="608"/>
      <c r="AB165" s="606"/>
      <c r="AC165" s="586"/>
      <c r="AD165" s="588"/>
      <c r="AE165" s="590"/>
      <c r="AF165" s="580"/>
      <c r="AG165" s="580"/>
      <c r="AH165" s="592"/>
      <c r="AI165" s="594"/>
      <c r="AJ165" s="594"/>
      <c r="AK165" s="594"/>
      <c r="AL165" s="596"/>
      <c r="AM165" s="580"/>
      <c r="AN165" s="580"/>
      <c r="AO165" s="580"/>
      <c r="AP165" s="580"/>
      <c r="AQ165" s="361"/>
      <c r="AR165" s="361"/>
      <c r="AS165" s="361"/>
      <c r="AT165" s="361"/>
      <c r="AU165" s="334"/>
    </row>
    <row r="166" spans="1:47" ht="306" x14ac:dyDescent="0.25">
      <c r="A166" s="350">
        <v>100</v>
      </c>
      <c r="B166" s="350">
        <v>9</v>
      </c>
      <c r="C166" s="350">
        <v>88</v>
      </c>
      <c r="D166" s="446" t="s">
        <v>995</v>
      </c>
      <c r="E166" s="354" t="s">
        <v>252</v>
      </c>
      <c r="F166" s="352" t="s">
        <v>191</v>
      </c>
      <c r="G166" s="358" t="s">
        <v>201</v>
      </c>
      <c r="H166" s="359" t="s">
        <v>309</v>
      </c>
      <c r="I166" s="352" t="s">
        <v>214</v>
      </c>
      <c r="J166" s="354" t="s">
        <v>45</v>
      </c>
      <c r="K166" s="355">
        <v>230000</v>
      </c>
      <c r="L166" s="355">
        <v>230000</v>
      </c>
      <c r="M166" s="357">
        <v>210900</v>
      </c>
      <c r="N166" s="356"/>
      <c r="O166" s="356"/>
      <c r="P166" s="356"/>
      <c r="Q166" s="353"/>
      <c r="R166" s="351" t="s">
        <v>471</v>
      </c>
      <c r="S166" s="352" t="s">
        <v>526</v>
      </c>
      <c r="T166" s="352"/>
      <c r="U166" s="102">
        <v>204044</v>
      </c>
      <c r="V166" s="349" t="s">
        <v>488</v>
      </c>
      <c r="W166" s="360" t="s">
        <v>550</v>
      </c>
      <c r="X166" s="118">
        <v>44656</v>
      </c>
      <c r="Y166" s="242">
        <v>210900</v>
      </c>
      <c r="Z166" s="391"/>
      <c r="AA166" s="391"/>
      <c r="AB166" s="415">
        <v>210900</v>
      </c>
      <c r="AC166" s="357">
        <v>240880.35</v>
      </c>
      <c r="AD166" s="365">
        <v>241000</v>
      </c>
      <c r="AE166" s="119">
        <f t="shared" ref="AE166:AE175" si="6">((AD166-M166)/M166)</f>
        <v>0.1427216690374585</v>
      </c>
      <c r="AF166" s="120"/>
      <c r="AG166" s="352" t="s">
        <v>698</v>
      </c>
      <c r="AH166" s="363" t="s">
        <v>1006</v>
      </c>
      <c r="AI166" s="118">
        <v>44593</v>
      </c>
      <c r="AJ166" s="118">
        <v>44657</v>
      </c>
      <c r="AK166" s="118">
        <v>44593</v>
      </c>
      <c r="AL166" s="121" t="s">
        <v>746</v>
      </c>
      <c r="AM166" s="352" t="s">
        <v>810</v>
      </c>
      <c r="AN166" s="352"/>
      <c r="AO166" s="352" t="s">
        <v>526</v>
      </c>
      <c r="AP166" s="352"/>
      <c r="AQ166" s="361"/>
      <c r="AR166" s="361"/>
      <c r="AS166" s="361"/>
      <c r="AT166" s="361"/>
      <c r="AU166" s="352"/>
    </row>
    <row r="167" spans="1:47" ht="182.25" customHeight="1" x14ac:dyDescent="0.25">
      <c r="A167" s="350">
        <v>101</v>
      </c>
      <c r="B167" s="350">
        <v>10</v>
      </c>
      <c r="C167" s="350">
        <v>89</v>
      </c>
      <c r="D167" s="446"/>
      <c r="E167" s="354" t="s">
        <v>252</v>
      </c>
      <c r="F167" s="352" t="s">
        <v>191</v>
      </c>
      <c r="G167" s="358" t="s">
        <v>201</v>
      </c>
      <c r="H167" s="359" t="s">
        <v>309</v>
      </c>
      <c r="I167" s="352" t="s">
        <v>215</v>
      </c>
      <c r="J167" s="354" t="s">
        <v>45</v>
      </c>
      <c r="K167" s="355">
        <v>10000</v>
      </c>
      <c r="L167" s="355">
        <v>10000</v>
      </c>
      <c r="M167" s="357">
        <v>9500</v>
      </c>
      <c r="N167" s="356"/>
      <c r="O167" s="356"/>
      <c r="P167" s="356"/>
      <c r="Q167" s="353"/>
      <c r="R167" s="361" t="s">
        <v>693</v>
      </c>
      <c r="S167" s="352" t="s">
        <v>525</v>
      </c>
      <c r="T167" s="352"/>
      <c r="U167" s="102"/>
      <c r="V167" s="117"/>
      <c r="W167" s="104"/>
      <c r="X167" s="118">
        <v>44561</v>
      </c>
      <c r="Y167" s="242">
        <v>9500</v>
      </c>
      <c r="Z167" s="391"/>
      <c r="AA167" s="391"/>
      <c r="AB167" s="415">
        <v>9500</v>
      </c>
      <c r="AC167" s="357">
        <v>15418.67</v>
      </c>
      <c r="AD167" s="365">
        <v>12000</v>
      </c>
      <c r="AE167" s="119">
        <f t="shared" si="6"/>
        <v>0.26315789473684209</v>
      </c>
      <c r="AF167" s="120"/>
      <c r="AG167" s="352" t="s">
        <v>700</v>
      </c>
      <c r="AH167" s="363" t="s">
        <v>1007</v>
      </c>
      <c r="AI167" s="118">
        <v>44531</v>
      </c>
      <c r="AJ167" s="118">
        <v>44562</v>
      </c>
      <c r="AK167" s="118">
        <v>44916</v>
      </c>
      <c r="AL167" s="121" t="s">
        <v>746</v>
      </c>
      <c r="AM167" s="352" t="s">
        <v>822</v>
      </c>
      <c r="AN167" s="352"/>
      <c r="AO167" s="352" t="s">
        <v>718</v>
      </c>
      <c r="AP167" s="352"/>
      <c r="AQ167" s="361"/>
      <c r="AR167" s="361"/>
      <c r="AS167" s="361"/>
      <c r="AT167" s="361"/>
      <c r="AU167" s="352"/>
    </row>
    <row r="168" spans="1:47" ht="198" customHeight="1" x14ac:dyDescent="0.25">
      <c r="A168" s="350">
        <v>102</v>
      </c>
      <c r="B168" s="350">
        <v>11</v>
      </c>
      <c r="C168" s="350">
        <v>90</v>
      </c>
      <c r="D168" s="446"/>
      <c r="E168" s="354" t="s">
        <v>252</v>
      </c>
      <c r="F168" s="352" t="s">
        <v>191</v>
      </c>
      <c r="G168" s="358" t="s">
        <v>201</v>
      </c>
      <c r="H168" s="359" t="s">
        <v>309</v>
      </c>
      <c r="I168" s="352" t="s">
        <v>216</v>
      </c>
      <c r="J168" s="354" t="s">
        <v>45</v>
      </c>
      <c r="K168" s="355">
        <v>30000</v>
      </c>
      <c r="L168" s="355">
        <v>30000</v>
      </c>
      <c r="M168" s="357">
        <v>21100</v>
      </c>
      <c r="N168" s="356"/>
      <c r="O168" s="356"/>
      <c r="P168" s="356"/>
      <c r="Q168" s="353"/>
      <c r="R168" s="351" t="s">
        <v>471</v>
      </c>
      <c r="S168" s="352" t="s">
        <v>525</v>
      </c>
      <c r="T168" s="352"/>
      <c r="U168" s="102">
        <v>28866</v>
      </c>
      <c r="V168" s="349" t="s">
        <v>489</v>
      </c>
      <c r="W168" s="360" t="s">
        <v>551</v>
      </c>
      <c r="X168" s="118">
        <v>44561</v>
      </c>
      <c r="Y168" s="242">
        <v>21100</v>
      </c>
      <c r="Z168" s="391"/>
      <c r="AA168" s="391"/>
      <c r="AB168" s="415">
        <v>21100</v>
      </c>
      <c r="AC168" s="357">
        <v>28866</v>
      </c>
      <c r="AD168" s="365">
        <v>29000</v>
      </c>
      <c r="AE168" s="119">
        <f t="shared" si="6"/>
        <v>0.37440758293838861</v>
      </c>
      <c r="AF168" s="120"/>
      <c r="AG168" s="352" t="s">
        <v>700</v>
      </c>
      <c r="AH168" s="363" t="s">
        <v>1030</v>
      </c>
      <c r="AI168" s="118">
        <v>44473</v>
      </c>
      <c r="AJ168" s="118">
        <v>44562</v>
      </c>
      <c r="AK168" s="118">
        <v>44926</v>
      </c>
      <c r="AL168" s="121" t="s">
        <v>747</v>
      </c>
      <c r="AM168" s="352" t="s">
        <v>813</v>
      </c>
      <c r="AN168" s="352"/>
      <c r="AO168" s="352" t="s">
        <v>525</v>
      </c>
      <c r="AP168" s="352"/>
      <c r="AQ168" s="361"/>
      <c r="AR168" s="361"/>
      <c r="AS168" s="361"/>
      <c r="AT168" s="361"/>
      <c r="AU168" s="352"/>
    </row>
    <row r="169" spans="1:47" ht="194.25" customHeight="1" x14ac:dyDescent="0.25">
      <c r="A169" s="350">
        <v>103</v>
      </c>
      <c r="B169" s="350">
        <v>12</v>
      </c>
      <c r="C169" s="350">
        <v>91</v>
      </c>
      <c r="D169" s="446"/>
      <c r="E169" s="354" t="s">
        <v>252</v>
      </c>
      <c r="F169" s="352" t="s">
        <v>191</v>
      </c>
      <c r="G169" s="358" t="s">
        <v>201</v>
      </c>
      <c r="H169" s="359" t="s">
        <v>309</v>
      </c>
      <c r="I169" s="352" t="s">
        <v>217</v>
      </c>
      <c r="J169" s="354" t="s">
        <v>45</v>
      </c>
      <c r="K169" s="355">
        <v>500000</v>
      </c>
      <c r="L169" s="355">
        <v>630000</v>
      </c>
      <c r="M169" s="357">
        <v>527300</v>
      </c>
      <c r="N169" s="356"/>
      <c r="O169" s="356"/>
      <c r="P169" s="356"/>
      <c r="Q169" s="353"/>
      <c r="R169" s="361" t="s">
        <v>693</v>
      </c>
      <c r="S169" s="352" t="s">
        <v>526</v>
      </c>
      <c r="T169" s="352"/>
      <c r="U169" s="102"/>
      <c r="V169" s="117"/>
      <c r="W169" s="104"/>
      <c r="X169" s="118" t="s">
        <v>719</v>
      </c>
      <c r="Y169" s="242">
        <v>527300</v>
      </c>
      <c r="Z169" s="391"/>
      <c r="AA169" s="391"/>
      <c r="AB169" s="415">
        <v>527300</v>
      </c>
      <c r="AC169" s="357">
        <v>205175.93</v>
      </c>
      <c r="AD169" s="365">
        <v>700000</v>
      </c>
      <c r="AE169" s="119">
        <f t="shared" si="6"/>
        <v>0.3275175421960933</v>
      </c>
      <c r="AF169" s="120"/>
      <c r="AG169" s="352" t="s">
        <v>700</v>
      </c>
      <c r="AH169" s="363" t="s">
        <v>1008</v>
      </c>
      <c r="AI169" s="118">
        <v>44473</v>
      </c>
      <c r="AJ169" s="118">
        <v>44562</v>
      </c>
      <c r="AK169" s="118">
        <v>44926</v>
      </c>
      <c r="AL169" s="121" t="s">
        <v>747</v>
      </c>
      <c r="AM169" s="352" t="s">
        <v>814</v>
      </c>
      <c r="AN169" s="352"/>
      <c r="AO169" s="352" t="s">
        <v>525</v>
      </c>
      <c r="AP169" s="352"/>
      <c r="AQ169" s="361"/>
      <c r="AR169" s="361"/>
      <c r="AS169" s="361"/>
      <c r="AT169" s="361"/>
      <c r="AU169" s="352"/>
    </row>
    <row r="170" spans="1:47" ht="149.25" customHeight="1" x14ac:dyDescent="0.25">
      <c r="A170" s="350">
        <v>104</v>
      </c>
      <c r="B170" s="350">
        <v>13</v>
      </c>
      <c r="C170" s="350">
        <v>92</v>
      </c>
      <c r="D170" s="446"/>
      <c r="E170" s="354" t="s">
        <v>252</v>
      </c>
      <c r="F170" s="352" t="s">
        <v>191</v>
      </c>
      <c r="G170" s="358" t="s">
        <v>201</v>
      </c>
      <c r="H170" s="359" t="s">
        <v>309</v>
      </c>
      <c r="I170" s="352" t="s">
        <v>218</v>
      </c>
      <c r="J170" s="354" t="s">
        <v>45</v>
      </c>
      <c r="K170" s="355"/>
      <c r="L170" s="355">
        <v>200000</v>
      </c>
      <c r="M170" s="357">
        <v>48500</v>
      </c>
      <c r="N170" s="356"/>
      <c r="O170" s="356"/>
      <c r="P170" s="356"/>
      <c r="Q170" s="353"/>
      <c r="R170" s="361" t="s">
        <v>518</v>
      </c>
      <c r="S170" s="352" t="s">
        <v>526</v>
      </c>
      <c r="T170" s="352"/>
      <c r="U170" s="102"/>
      <c r="V170" s="117"/>
      <c r="W170" s="104"/>
      <c r="X170" s="118">
        <v>44530</v>
      </c>
      <c r="Y170" s="242">
        <v>48500</v>
      </c>
      <c r="Z170" s="391"/>
      <c r="AA170" s="391"/>
      <c r="AB170" s="415">
        <v>48500</v>
      </c>
      <c r="AC170" s="357">
        <v>133013.32999999999</v>
      </c>
      <c r="AD170" s="365">
        <v>140000</v>
      </c>
      <c r="AE170" s="119">
        <f t="shared" si="6"/>
        <v>1.8865979381443299</v>
      </c>
      <c r="AF170" s="120"/>
      <c r="AG170" s="352" t="s">
        <v>698</v>
      </c>
      <c r="AH170" s="363" t="s">
        <v>999</v>
      </c>
      <c r="AI170" s="118">
        <v>44470</v>
      </c>
      <c r="AJ170" s="118">
        <v>44562</v>
      </c>
      <c r="AK170" s="118">
        <v>44926</v>
      </c>
      <c r="AL170" s="121" t="s">
        <v>746</v>
      </c>
      <c r="AM170" s="352" t="s">
        <v>815</v>
      </c>
      <c r="AN170" s="352"/>
      <c r="AO170" s="352" t="s">
        <v>526</v>
      </c>
      <c r="AP170" s="352"/>
      <c r="AQ170" s="361"/>
      <c r="AR170" s="361"/>
      <c r="AS170" s="361"/>
      <c r="AT170" s="361"/>
      <c r="AU170" s="352"/>
    </row>
    <row r="171" spans="1:47" ht="225" customHeight="1" x14ac:dyDescent="0.25">
      <c r="A171" s="350">
        <v>105</v>
      </c>
      <c r="B171" s="364">
        <v>14</v>
      </c>
      <c r="C171" s="364">
        <v>93</v>
      </c>
      <c r="D171" s="446" t="s">
        <v>995</v>
      </c>
      <c r="E171" s="354" t="s">
        <v>252</v>
      </c>
      <c r="F171" s="352" t="s">
        <v>191</v>
      </c>
      <c r="G171" s="358" t="s">
        <v>201</v>
      </c>
      <c r="H171" s="359" t="s">
        <v>309</v>
      </c>
      <c r="I171" s="352" t="s">
        <v>219</v>
      </c>
      <c r="J171" s="354" t="s">
        <v>45</v>
      </c>
      <c r="K171" s="355">
        <v>120000</v>
      </c>
      <c r="L171" s="355">
        <v>210000</v>
      </c>
      <c r="M171" s="357">
        <v>158200</v>
      </c>
      <c r="N171" s="356"/>
      <c r="O171" s="356"/>
      <c r="P171" s="356"/>
      <c r="Q171" s="353"/>
      <c r="R171" s="361" t="s">
        <v>693</v>
      </c>
      <c r="S171" s="352" t="s">
        <v>526</v>
      </c>
      <c r="T171" s="352"/>
      <c r="U171" s="102"/>
      <c r="V171" s="117"/>
      <c r="W171" s="104"/>
      <c r="X171" s="118" t="s">
        <v>719</v>
      </c>
      <c r="Y171" s="242">
        <v>158200</v>
      </c>
      <c r="Z171" s="391"/>
      <c r="AA171" s="391"/>
      <c r="AB171" s="415">
        <v>158200</v>
      </c>
      <c r="AC171" s="357">
        <v>180960</v>
      </c>
      <c r="AD171" s="365">
        <v>181000</v>
      </c>
      <c r="AE171" s="119">
        <f t="shared" si="6"/>
        <v>0.14412136536030343</v>
      </c>
      <c r="AF171" s="120"/>
      <c r="AG171" s="352" t="s">
        <v>700</v>
      </c>
      <c r="AH171" s="363" t="s">
        <v>1000</v>
      </c>
      <c r="AI171" s="118">
        <v>44473</v>
      </c>
      <c r="AJ171" s="118">
        <v>44562</v>
      </c>
      <c r="AK171" s="118">
        <v>44926</v>
      </c>
      <c r="AL171" s="121" t="s">
        <v>747</v>
      </c>
      <c r="AM171" s="225" t="s">
        <v>816</v>
      </c>
      <c r="AN171" s="352"/>
      <c r="AO171" s="352" t="s">
        <v>525</v>
      </c>
      <c r="AP171" s="352"/>
      <c r="AQ171" s="361"/>
      <c r="AR171" s="361"/>
      <c r="AS171" s="361"/>
      <c r="AT171" s="361"/>
      <c r="AU171" s="352"/>
    </row>
    <row r="172" spans="1:47" ht="232.5" customHeight="1" x14ac:dyDescent="0.25">
      <c r="A172" s="350">
        <v>106</v>
      </c>
      <c r="B172" s="350">
        <v>15</v>
      </c>
      <c r="C172" s="350">
        <v>94</v>
      </c>
      <c r="D172" s="446"/>
      <c r="E172" s="354" t="s">
        <v>252</v>
      </c>
      <c r="F172" s="352" t="s">
        <v>191</v>
      </c>
      <c r="G172" s="358" t="s">
        <v>201</v>
      </c>
      <c r="H172" s="359" t="s">
        <v>309</v>
      </c>
      <c r="I172" s="352" t="s">
        <v>311</v>
      </c>
      <c r="J172" s="354" t="s">
        <v>45</v>
      </c>
      <c r="K172" s="355">
        <v>200000</v>
      </c>
      <c r="L172" s="355">
        <v>200000</v>
      </c>
      <c r="M172" s="357">
        <v>173300</v>
      </c>
      <c r="N172" s="356"/>
      <c r="O172" s="356"/>
      <c r="P172" s="356"/>
      <c r="Q172" s="353"/>
      <c r="R172" s="351" t="s">
        <v>471</v>
      </c>
      <c r="S172" s="352" t="s">
        <v>526</v>
      </c>
      <c r="T172" s="352"/>
      <c r="U172" s="102">
        <v>200716.66</v>
      </c>
      <c r="V172" s="349" t="s">
        <v>490</v>
      </c>
      <c r="W172" s="360" t="s">
        <v>552</v>
      </c>
      <c r="X172" s="118">
        <v>44646</v>
      </c>
      <c r="Y172" s="242">
        <v>173300</v>
      </c>
      <c r="Z172" s="391"/>
      <c r="AA172" s="391"/>
      <c r="AB172" s="415">
        <v>173300</v>
      </c>
      <c r="AC172" s="357">
        <v>205175.93</v>
      </c>
      <c r="AD172" s="365">
        <v>210000</v>
      </c>
      <c r="AE172" s="119">
        <f t="shared" si="6"/>
        <v>0.21177149451817656</v>
      </c>
      <c r="AF172" s="120"/>
      <c r="AG172" s="352" t="s">
        <v>698</v>
      </c>
      <c r="AH172" s="363" t="s">
        <v>1009</v>
      </c>
      <c r="AI172" s="118">
        <v>44578</v>
      </c>
      <c r="AJ172" s="118">
        <v>44645</v>
      </c>
      <c r="AK172" s="118">
        <v>45011</v>
      </c>
      <c r="AL172" s="121" t="s">
        <v>746</v>
      </c>
      <c r="AM172" s="352" t="s">
        <v>812</v>
      </c>
      <c r="AN172" s="352"/>
      <c r="AO172" s="352" t="s">
        <v>526</v>
      </c>
      <c r="AP172" s="352"/>
      <c r="AQ172" s="361"/>
      <c r="AR172" s="361"/>
      <c r="AS172" s="361"/>
      <c r="AT172" s="361"/>
      <c r="AU172" s="352"/>
    </row>
    <row r="173" spans="1:47" ht="170.25" customHeight="1" x14ac:dyDescent="0.25">
      <c r="A173" s="350">
        <v>107</v>
      </c>
      <c r="B173" s="350">
        <v>16</v>
      </c>
      <c r="C173" s="350">
        <v>95</v>
      </c>
      <c r="D173" s="446"/>
      <c r="E173" s="354" t="s">
        <v>252</v>
      </c>
      <c r="F173" s="352" t="s">
        <v>191</v>
      </c>
      <c r="G173" s="358" t="s">
        <v>201</v>
      </c>
      <c r="H173" s="359" t="s">
        <v>309</v>
      </c>
      <c r="I173" s="352" t="s">
        <v>220</v>
      </c>
      <c r="J173" s="354" t="s">
        <v>45</v>
      </c>
      <c r="K173" s="355"/>
      <c r="L173" s="355">
        <v>10000</v>
      </c>
      <c r="M173" s="357">
        <v>7600</v>
      </c>
      <c r="N173" s="356"/>
      <c r="O173" s="356"/>
      <c r="P173" s="356"/>
      <c r="Q173" s="353"/>
      <c r="R173" s="361" t="s">
        <v>693</v>
      </c>
      <c r="S173" s="352" t="s">
        <v>525</v>
      </c>
      <c r="T173" s="352"/>
      <c r="U173" s="102"/>
      <c r="V173" s="117"/>
      <c r="W173" s="104"/>
      <c r="X173" s="118">
        <v>44803</v>
      </c>
      <c r="Y173" s="242">
        <v>7600</v>
      </c>
      <c r="Z173" s="391"/>
      <c r="AA173" s="391"/>
      <c r="AB173" s="415">
        <v>7600</v>
      </c>
      <c r="AC173" s="357">
        <v>10500</v>
      </c>
      <c r="AD173" s="365">
        <v>11000</v>
      </c>
      <c r="AE173" s="119">
        <f t="shared" si="6"/>
        <v>0.44736842105263158</v>
      </c>
      <c r="AF173" s="120"/>
      <c r="AG173" s="352" t="s">
        <v>700</v>
      </c>
      <c r="AH173" s="363" t="s">
        <v>1010</v>
      </c>
      <c r="AI173" s="118">
        <v>44774</v>
      </c>
      <c r="AJ173" s="118">
        <v>44805</v>
      </c>
      <c r="AK173" s="118">
        <v>45168</v>
      </c>
      <c r="AL173" s="121" t="s">
        <v>746</v>
      </c>
      <c r="AM173" s="352" t="s">
        <v>817</v>
      </c>
      <c r="AN173" s="352"/>
      <c r="AO173" s="352" t="s">
        <v>718</v>
      </c>
      <c r="AP173" s="352"/>
      <c r="AQ173" s="361"/>
      <c r="AR173" s="361"/>
      <c r="AS173" s="361"/>
      <c r="AT173" s="361"/>
      <c r="AU173" s="352"/>
    </row>
    <row r="174" spans="1:47" ht="216.75" customHeight="1" x14ac:dyDescent="0.25">
      <c r="A174" s="350">
        <v>108</v>
      </c>
      <c r="B174" s="350">
        <v>17</v>
      </c>
      <c r="C174" s="350">
        <v>96</v>
      </c>
      <c r="D174" s="446"/>
      <c r="E174" s="354" t="s">
        <v>252</v>
      </c>
      <c r="F174" s="352" t="s">
        <v>191</v>
      </c>
      <c r="G174" s="462" t="s">
        <v>201</v>
      </c>
      <c r="H174" s="456" t="s">
        <v>309</v>
      </c>
      <c r="I174" s="352" t="s">
        <v>221</v>
      </c>
      <c r="J174" s="354" t="s">
        <v>45</v>
      </c>
      <c r="K174" s="355"/>
      <c r="L174" s="355">
        <v>125000</v>
      </c>
      <c r="M174" s="357">
        <v>226000</v>
      </c>
      <c r="N174" s="356"/>
      <c r="O174" s="356"/>
      <c r="P174" s="356"/>
      <c r="Q174" s="353"/>
      <c r="R174" s="361" t="s">
        <v>471</v>
      </c>
      <c r="S174" s="352" t="s">
        <v>526</v>
      </c>
      <c r="T174" s="352" t="s">
        <v>676</v>
      </c>
      <c r="U174" s="102">
        <v>218585.99</v>
      </c>
      <c r="V174" s="103" t="s">
        <v>937</v>
      </c>
      <c r="W174" s="104" t="s">
        <v>689</v>
      </c>
      <c r="X174" s="118">
        <v>44804</v>
      </c>
      <c r="Y174" s="242">
        <v>226000</v>
      </c>
      <c r="Z174" s="391"/>
      <c r="AA174" s="391"/>
      <c r="AB174" s="415">
        <v>226000</v>
      </c>
      <c r="AC174" s="357">
        <v>275188.15999999997</v>
      </c>
      <c r="AD174" s="365">
        <v>276000</v>
      </c>
      <c r="AE174" s="119">
        <f t="shared" si="6"/>
        <v>0.22123893805309736</v>
      </c>
      <c r="AF174" s="120"/>
      <c r="AG174" s="352" t="s">
        <v>698</v>
      </c>
      <c r="AH174" s="363" t="s">
        <v>1011</v>
      </c>
      <c r="AI174" s="118">
        <v>44718</v>
      </c>
      <c r="AJ174" s="118">
        <v>44794</v>
      </c>
      <c r="AK174" s="118">
        <v>45158</v>
      </c>
      <c r="AL174" s="121" t="s">
        <v>746</v>
      </c>
      <c r="AM174" s="352" t="s">
        <v>818</v>
      </c>
      <c r="AN174" s="352"/>
      <c r="AO174" s="352" t="s">
        <v>526</v>
      </c>
      <c r="AP174" s="352"/>
      <c r="AQ174" s="361"/>
      <c r="AR174" s="361"/>
      <c r="AS174" s="361"/>
      <c r="AT174" s="361"/>
      <c r="AU174" s="352"/>
    </row>
    <row r="175" spans="1:47" ht="52.5" customHeight="1" x14ac:dyDescent="0.25">
      <c r="A175" s="350">
        <v>109</v>
      </c>
      <c r="B175" s="350">
        <v>18</v>
      </c>
      <c r="C175" s="157"/>
      <c r="D175" s="446"/>
      <c r="E175" s="354" t="s">
        <v>252</v>
      </c>
      <c r="F175" s="352" t="s">
        <v>191</v>
      </c>
      <c r="G175" s="463"/>
      <c r="H175" s="457"/>
      <c r="I175" s="352" t="s">
        <v>251</v>
      </c>
      <c r="J175" s="354" t="s">
        <v>45</v>
      </c>
      <c r="K175" s="126"/>
      <c r="L175" s="126">
        <v>72000</v>
      </c>
      <c r="M175" s="241">
        <v>838000</v>
      </c>
      <c r="N175" s="356"/>
      <c r="O175" s="356"/>
      <c r="P175" s="356"/>
      <c r="Q175" s="353"/>
      <c r="R175" s="127"/>
      <c r="S175" s="128"/>
      <c r="T175" s="128"/>
      <c r="U175" s="129" t="s">
        <v>740</v>
      </c>
      <c r="V175" s="170"/>
      <c r="W175" s="164"/>
      <c r="X175" s="132"/>
      <c r="Y175" s="242">
        <v>838000</v>
      </c>
      <c r="Z175" s="391">
        <f>Y175-AD175</f>
        <v>802000</v>
      </c>
      <c r="AA175" s="391"/>
      <c r="AB175" s="415">
        <f>838000-Z175</f>
        <v>36000</v>
      </c>
      <c r="AC175" s="357">
        <v>35537.760000000002</v>
      </c>
      <c r="AD175" s="365">
        <v>36000</v>
      </c>
      <c r="AE175" s="119">
        <f t="shared" si="6"/>
        <v>-0.95704057279236276</v>
      </c>
      <c r="AF175" s="120"/>
      <c r="AG175" s="352" t="s">
        <v>698</v>
      </c>
      <c r="AH175" s="363" t="s">
        <v>743</v>
      </c>
      <c r="AI175" s="118">
        <v>44805</v>
      </c>
      <c r="AJ175" s="118">
        <v>44866</v>
      </c>
      <c r="AK175" s="118">
        <v>45230</v>
      </c>
      <c r="AL175" s="121" t="s">
        <v>746</v>
      </c>
      <c r="AM175" s="352" t="s">
        <v>923</v>
      </c>
      <c r="AN175" s="352"/>
      <c r="AO175" s="352" t="s">
        <v>526</v>
      </c>
      <c r="AP175" s="352"/>
      <c r="AQ175" s="361"/>
      <c r="AR175" s="361"/>
      <c r="AS175" s="361"/>
      <c r="AT175" s="361"/>
      <c r="AU175" s="352"/>
    </row>
    <row r="176" spans="1:47" ht="133.5" customHeight="1" x14ac:dyDescent="0.25">
      <c r="A176" s="124">
        <v>110</v>
      </c>
      <c r="B176" s="124">
        <v>19</v>
      </c>
      <c r="C176" s="171"/>
      <c r="D176" s="446" t="s">
        <v>995</v>
      </c>
      <c r="E176" s="354" t="s">
        <v>252</v>
      </c>
      <c r="F176" s="352" t="s">
        <v>191</v>
      </c>
      <c r="G176" s="464"/>
      <c r="H176" s="458"/>
      <c r="I176" s="352" t="s">
        <v>765</v>
      </c>
      <c r="J176" s="354" t="s">
        <v>45</v>
      </c>
      <c r="K176" s="126"/>
      <c r="L176" s="126"/>
      <c r="M176" s="241"/>
      <c r="N176" s="356"/>
      <c r="O176" s="356"/>
      <c r="P176" s="356"/>
      <c r="Q176" s="353"/>
      <c r="R176" s="127"/>
      <c r="S176" s="128"/>
      <c r="T176" s="128"/>
      <c r="U176" s="129" t="s">
        <v>740</v>
      </c>
      <c r="V176" s="165"/>
      <c r="W176" s="164"/>
      <c r="X176" s="132">
        <v>44681</v>
      </c>
      <c r="Y176" s="242"/>
      <c r="Z176" s="391"/>
      <c r="AA176" s="391">
        <f>AD176</f>
        <v>3700</v>
      </c>
      <c r="AB176" s="415">
        <v>3700</v>
      </c>
      <c r="AC176" s="357">
        <v>3700</v>
      </c>
      <c r="AD176" s="365">
        <v>3700</v>
      </c>
      <c r="AE176" s="119"/>
      <c r="AF176" s="120"/>
      <c r="AG176" s="352" t="s">
        <v>698</v>
      </c>
      <c r="AH176" s="363" t="s">
        <v>744</v>
      </c>
      <c r="AI176" s="118">
        <v>44652</v>
      </c>
      <c r="AJ176" s="118">
        <v>44682</v>
      </c>
      <c r="AK176" s="118">
        <v>45046</v>
      </c>
      <c r="AL176" s="121" t="s">
        <v>746</v>
      </c>
      <c r="AM176" s="352" t="s">
        <v>819</v>
      </c>
      <c r="AN176" s="352"/>
      <c r="AO176" s="352" t="s">
        <v>718</v>
      </c>
      <c r="AP176" s="352"/>
      <c r="AQ176" s="361"/>
      <c r="AR176" s="361"/>
      <c r="AS176" s="361"/>
      <c r="AT176" s="361"/>
      <c r="AU176" s="352"/>
    </row>
    <row r="177" spans="1:47" ht="242.25" customHeight="1" x14ac:dyDescent="0.25">
      <c r="A177" s="350">
        <v>111</v>
      </c>
      <c r="B177" s="350">
        <v>20</v>
      </c>
      <c r="C177" s="350">
        <v>97</v>
      </c>
      <c r="D177" s="446"/>
      <c r="E177" s="354" t="s">
        <v>252</v>
      </c>
      <c r="F177" s="352" t="s">
        <v>192</v>
      </c>
      <c r="G177" s="358" t="s">
        <v>202</v>
      </c>
      <c r="H177" s="359" t="s">
        <v>254</v>
      </c>
      <c r="I177" s="352" t="s">
        <v>222</v>
      </c>
      <c r="J177" s="354" t="s">
        <v>45</v>
      </c>
      <c r="K177" s="355"/>
      <c r="L177" s="355">
        <v>3169400</v>
      </c>
      <c r="M177" s="357">
        <v>587400</v>
      </c>
      <c r="N177" s="356"/>
      <c r="O177" s="356"/>
      <c r="P177" s="356"/>
      <c r="Q177" s="353"/>
      <c r="R177" s="361" t="s">
        <v>471</v>
      </c>
      <c r="S177" s="352" t="s">
        <v>526</v>
      </c>
      <c r="T177" s="352"/>
      <c r="U177" s="102">
        <v>572460</v>
      </c>
      <c r="V177" s="103" t="s">
        <v>519</v>
      </c>
      <c r="W177" s="104" t="s">
        <v>666</v>
      </c>
      <c r="X177" s="118">
        <v>44561</v>
      </c>
      <c r="Y177" s="242">
        <v>587400</v>
      </c>
      <c r="Z177" s="391"/>
      <c r="AA177" s="391"/>
      <c r="AB177" s="415">
        <v>587400</v>
      </c>
      <c r="AC177" s="357">
        <v>1585488</v>
      </c>
      <c r="AD177" s="365">
        <v>1600000</v>
      </c>
      <c r="AE177" s="119">
        <f>((AD177-M177)/M177)</f>
        <v>1.7238678924072182</v>
      </c>
      <c r="AF177" s="120"/>
      <c r="AG177" s="352" t="s">
        <v>700</v>
      </c>
      <c r="AH177" s="363" t="s">
        <v>1012</v>
      </c>
      <c r="AI177" s="118">
        <v>44470</v>
      </c>
      <c r="AJ177" s="118">
        <v>44593</v>
      </c>
      <c r="AK177" s="118">
        <v>45291</v>
      </c>
      <c r="AL177" s="121" t="s">
        <v>746</v>
      </c>
      <c r="AM177" s="352" t="s">
        <v>885</v>
      </c>
      <c r="AN177" s="352"/>
      <c r="AO177" s="352" t="s">
        <v>524</v>
      </c>
      <c r="AP177" s="352"/>
      <c r="AQ177" s="361"/>
      <c r="AR177" s="361"/>
      <c r="AS177" s="361"/>
      <c r="AT177" s="361"/>
      <c r="AU177" s="352"/>
    </row>
    <row r="178" spans="1:47" s="179" customFormat="1" ht="93" customHeight="1" x14ac:dyDescent="0.25">
      <c r="A178" s="157"/>
      <c r="B178" s="157"/>
      <c r="C178" s="205">
        <v>98</v>
      </c>
      <c r="D178" s="446"/>
      <c r="E178" s="178" t="s">
        <v>252</v>
      </c>
      <c r="F178" s="128" t="s">
        <v>50</v>
      </c>
      <c r="G178" s="128" t="s">
        <v>73</v>
      </c>
      <c r="H178" s="319" t="s">
        <v>106</v>
      </c>
      <c r="I178" s="128" t="s">
        <v>312</v>
      </c>
      <c r="J178" s="178" t="s">
        <v>45</v>
      </c>
      <c r="K178" s="135"/>
      <c r="L178" s="135"/>
      <c r="M178" s="242">
        <v>100000</v>
      </c>
      <c r="N178" s="356"/>
      <c r="O178" s="356"/>
      <c r="P178" s="356"/>
      <c r="Q178" s="353"/>
      <c r="R178" s="139"/>
      <c r="S178" s="110" t="s">
        <v>526</v>
      </c>
      <c r="T178" s="167" t="s">
        <v>687</v>
      </c>
      <c r="U178" s="137"/>
      <c r="V178" s="226"/>
      <c r="W178" s="221"/>
      <c r="X178" s="222"/>
      <c r="Y178" s="241">
        <v>100000</v>
      </c>
      <c r="Z178" s="423">
        <f>Y178</f>
        <v>100000</v>
      </c>
      <c r="AA178" s="423"/>
      <c r="AB178" s="424"/>
      <c r="AC178" s="241"/>
      <c r="AD178" s="301"/>
      <c r="AE178" s="159"/>
      <c r="AF178" s="160"/>
      <c r="AG178" s="128"/>
      <c r="AH178" s="256"/>
      <c r="AI178" s="128"/>
      <c r="AJ178" s="128"/>
      <c r="AK178" s="128"/>
      <c r="AL178" s="161"/>
      <c r="AM178" s="128"/>
      <c r="AN178" s="128"/>
      <c r="AO178" s="128"/>
      <c r="AP178" s="128"/>
      <c r="AQ178" s="127"/>
      <c r="AR178" s="127"/>
      <c r="AS178" s="127"/>
      <c r="AT178" s="127"/>
      <c r="AU178" s="128"/>
    </row>
    <row r="179" spans="1:47" ht="158.25" customHeight="1" x14ac:dyDescent="0.25">
      <c r="A179" s="350">
        <v>112</v>
      </c>
      <c r="B179" s="350">
        <v>21</v>
      </c>
      <c r="C179" s="350">
        <v>99</v>
      </c>
      <c r="D179" s="446"/>
      <c r="E179" s="354" t="s">
        <v>252</v>
      </c>
      <c r="F179" s="352" t="s">
        <v>193</v>
      </c>
      <c r="G179" s="358" t="s">
        <v>203</v>
      </c>
      <c r="H179" s="359" t="s">
        <v>255</v>
      </c>
      <c r="I179" s="352" t="s">
        <v>223</v>
      </c>
      <c r="J179" s="354" t="s">
        <v>45</v>
      </c>
      <c r="K179" s="355">
        <v>350000</v>
      </c>
      <c r="L179" s="355">
        <v>961000</v>
      </c>
      <c r="M179" s="357">
        <v>591500</v>
      </c>
      <c r="N179" s="356"/>
      <c r="O179" s="356"/>
      <c r="P179" s="356"/>
      <c r="Q179" s="353"/>
      <c r="R179" s="361" t="s">
        <v>471</v>
      </c>
      <c r="S179" s="352" t="s">
        <v>525</v>
      </c>
      <c r="T179" s="352"/>
      <c r="U179" s="102">
        <v>691281.04</v>
      </c>
      <c r="V179" s="103" t="s">
        <v>520</v>
      </c>
      <c r="W179" s="104" t="s">
        <v>589</v>
      </c>
      <c r="X179" s="118">
        <v>44742</v>
      </c>
      <c r="Y179" s="242">
        <v>591500</v>
      </c>
      <c r="Z179" s="391"/>
      <c r="AA179" s="391"/>
      <c r="AB179" s="415">
        <v>591500</v>
      </c>
      <c r="AC179" s="357">
        <v>607178.99</v>
      </c>
      <c r="AD179" s="365">
        <v>610000</v>
      </c>
      <c r="AE179" s="119">
        <f>((AD179-M179)/M179)</f>
        <v>3.127641589180051E-2</v>
      </c>
      <c r="AF179" s="120"/>
      <c r="AG179" s="352" t="s">
        <v>700</v>
      </c>
      <c r="AH179" s="363" t="s">
        <v>721</v>
      </c>
      <c r="AI179" s="118">
        <v>44652</v>
      </c>
      <c r="AJ179" s="118">
        <v>44743</v>
      </c>
      <c r="AK179" s="118">
        <v>45107</v>
      </c>
      <c r="AL179" s="121" t="s">
        <v>747</v>
      </c>
      <c r="AM179" s="352" t="s">
        <v>889</v>
      </c>
      <c r="AN179" s="352"/>
      <c r="AO179" s="352" t="s">
        <v>525</v>
      </c>
      <c r="AP179" s="352"/>
      <c r="AQ179" s="361"/>
      <c r="AR179" s="361"/>
      <c r="AS179" s="361"/>
      <c r="AT179" s="361"/>
      <c r="AU179" s="352"/>
    </row>
    <row r="180" spans="1:47" ht="154.5" customHeight="1" x14ac:dyDescent="0.25">
      <c r="A180" s="350">
        <v>113</v>
      </c>
      <c r="B180" s="350">
        <v>22</v>
      </c>
      <c r="C180" s="350">
        <v>100</v>
      </c>
      <c r="D180" s="446"/>
      <c r="E180" s="354" t="s">
        <v>252</v>
      </c>
      <c r="F180" s="352" t="s">
        <v>193</v>
      </c>
      <c r="G180" s="358" t="s">
        <v>203</v>
      </c>
      <c r="H180" s="359" t="s">
        <v>255</v>
      </c>
      <c r="I180" s="352" t="s">
        <v>224</v>
      </c>
      <c r="J180" s="354" t="s">
        <v>45</v>
      </c>
      <c r="K180" s="355">
        <v>725000</v>
      </c>
      <c r="L180" s="355">
        <v>890000</v>
      </c>
      <c r="M180" s="357">
        <v>916000</v>
      </c>
      <c r="N180" s="356"/>
      <c r="O180" s="356"/>
      <c r="P180" s="356"/>
      <c r="Q180" s="353"/>
      <c r="R180" s="361" t="s">
        <v>471</v>
      </c>
      <c r="S180" s="352" t="s">
        <v>525</v>
      </c>
      <c r="T180" s="352"/>
      <c r="U180" s="102">
        <v>915227.24</v>
      </c>
      <c r="V180" s="103" t="s">
        <v>521</v>
      </c>
      <c r="W180" s="104" t="s">
        <v>589</v>
      </c>
      <c r="X180" s="118">
        <v>44725</v>
      </c>
      <c r="Y180" s="242">
        <v>916000</v>
      </c>
      <c r="Z180" s="391"/>
      <c r="AA180" s="391"/>
      <c r="AB180" s="415">
        <v>916000</v>
      </c>
      <c r="AC180" s="357">
        <v>932644.69</v>
      </c>
      <c r="AD180" s="365">
        <v>935000</v>
      </c>
      <c r="AE180" s="119">
        <f>((AD180-M180)/M180)</f>
        <v>2.074235807860262E-2</v>
      </c>
      <c r="AF180" s="120"/>
      <c r="AG180" s="352" t="s">
        <v>700</v>
      </c>
      <c r="AH180" s="363" t="s">
        <v>722</v>
      </c>
      <c r="AI180" s="118">
        <v>44652</v>
      </c>
      <c r="AJ180" s="118">
        <v>44724</v>
      </c>
      <c r="AK180" s="118">
        <v>45090</v>
      </c>
      <c r="AL180" s="121" t="s">
        <v>747</v>
      </c>
      <c r="AM180" s="352" t="s">
        <v>820</v>
      </c>
      <c r="AN180" s="352"/>
      <c r="AO180" s="352" t="s">
        <v>525</v>
      </c>
      <c r="AP180" s="352"/>
      <c r="AQ180" s="361"/>
      <c r="AR180" s="361"/>
      <c r="AS180" s="361"/>
      <c r="AT180" s="361"/>
      <c r="AU180" s="352"/>
    </row>
    <row r="181" spans="1:47" ht="202.5" customHeight="1" x14ac:dyDescent="0.25">
      <c r="A181" s="350">
        <v>114</v>
      </c>
      <c r="B181" s="350">
        <v>23</v>
      </c>
      <c r="C181" s="350">
        <v>101</v>
      </c>
      <c r="D181" s="446"/>
      <c r="E181" s="354" t="s">
        <v>252</v>
      </c>
      <c r="F181" s="352" t="s">
        <v>193</v>
      </c>
      <c r="G181" s="358" t="s">
        <v>203</v>
      </c>
      <c r="H181" s="359" t="s">
        <v>255</v>
      </c>
      <c r="I181" s="352" t="s">
        <v>225</v>
      </c>
      <c r="J181" s="354" t="s">
        <v>45</v>
      </c>
      <c r="K181" s="355"/>
      <c r="L181" s="355">
        <v>800000</v>
      </c>
      <c r="M181" s="357">
        <v>1225000</v>
      </c>
      <c r="N181" s="356"/>
      <c r="O181" s="356"/>
      <c r="P181" s="356"/>
      <c r="Q181" s="353"/>
      <c r="R181" s="351" t="s">
        <v>471</v>
      </c>
      <c r="S181" s="352" t="s">
        <v>524</v>
      </c>
      <c r="T181" s="352"/>
      <c r="U181" s="102">
        <v>651970.17000000004</v>
      </c>
      <c r="V181" s="349" t="s">
        <v>491</v>
      </c>
      <c r="W181" s="360" t="s">
        <v>552</v>
      </c>
      <c r="X181" s="118">
        <v>44624</v>
      </c>
      <c r="Y181" s="242">
        <v>1225000</v>
      </c>
      <c r="Z181" s="391">
        <f>Y181-AD181</f>
        <v>393000</v>
      </c>
      <c r="AA181" s="391"/>
      <c r="AB181" s="415">
        <f>1225000-Z181</f>
        <v>832000</v>
      </c>
      <c r="AC181" s="357">
        <v>807442.44</v>
      </c>
      <c r="AD181" s="365">
        <v>832000</v>
      </c>
      <c r="AE181" s="119">
        <f>((AD181-M181)/M181)</f>
        <v>-0.32081632653061226</v>
      </c>
      <c r="AF181" s="120"/>
      <c r="AG181" s="352" t="s">
        <v>700</v>
      </c>
      <c r="AH181" s="363" t="s">
        <v>723</v>
      </c>
      <c r="AI181" s="118">
        <v>44571</v>
      </c>
      <c r="AJ181" s="118">
        <v>44625</v>
      </c>
      <c r="AK181" s="118">
        <v>44989</v>
      </c>
      <c r="AL181" s="121" t="s">
        <v>746</v>
      </c>
      <c r="AM181" s="352" t="s">
        <v>821</v>
      </c>
      <c r="AN181" s="352"/>
      <c r="AO181" s="352" t="s">
        <v>526</v>
      </c>
      <c r="AP181" s="352"/>
      <c r="AQ181" s="361"/>
      <c r="AR181" s="361"/>
      <c r="AS181" s="361"/>
      <c r="AT181" s="361"/>
      <c r="AU181" s="352"/>
    </row>
    <row r="182" spans="1:47" ht="200.25" customHeight="1" x14ac:dyDescent="0.25">
      <c r="A182" s="350">
        <v>115</v>
      </c>
      <c r="B182" s="350">
        <v>24</v>
      </c>
      <c r="C182" s="350">
        <v>102</v>
      </c>
      <c r="D182" s="446" t="s">
        <v>995</v>
      </c>
      <c r="E182" s="354" t="s">
        <v>252</v>
      </c>
      <c r="F182" s="352" t="s">
        <v>193</v>
      </c>
      <c r="G182" s="358" t="s">
        <v>203</v>
      </c>
      <c r="H182" s="359" t="s">
        <v>255</v>
      </c>
      <c r="I182" s="352" t="s">
        <v>226</v>
      </c>
      <c r="J182" s="354" t="s">
        <v>45</v>
      </c>
      <c r="K182" s="355">
        <v>72000</v>
      </c>
      <c r="L182" s="355">
        <v>115000</v>
      </c>
      <c r="M182" s="357">
        <v>165000</v>
      </c>
      <c r="N182" s="356"/>
      <c r="O182" s="356"/>
      <c r="P182" s="356"/>
      <c r="Q182" s="353"/>
      <c r="R182" s="351" t="s">
        <v>471</v>
      </c>
      <c r="S182" s="352" t="s">
        <v>526</v>
      </c>
      <c r="T182" s="352"/>
      <c r="U182" s="102">
        <v>115536</v>
      </c>
      <c r="V182" s="349" t="s">
        <v>553</v>
      </c>
      <c r="W182" s="360" t="s">
        <v>554</v>
      </c>
      <c r="X182" s="118">
        <v>44614</v>
      </c>
      <c r="Y182" s="242">
        <v>165000</v>
      </c>
      <c r="Z182" s="391"/>
      <c r="AA182" s="391"/>
      <c r="AB182" s="415">
        <v>165000</v>
      </c>
      <c r="AC182" s="357">
        <v>235480</v>
      </c>
      <c r="AD182" s="365">
        <v>236000</v>
      </c>
      <c r="AE182" s="119">
        <f>((AD182-M182)/M182)</f>
        <v>0.4303030303030303</v>
      </c>
      <c r="AF182" s="120"/>
      <c r="AG182" s="352" t="s">
        <v>700</v>
      </c>
      <c r="AH182" s="363" t="s">
        <v>1013</v>
      </c>
      <c r="AI182" s="118">
        <v>44501</v>
      </c>
      <c r="AJ182" s="118">
        <v>44613</v>
      </c>
      <c r="AK182" s="118">
        <v>44979</v>
      </c>
      <c r="AL182" s="121" t="s">
        <v>746</v>
      </c>
      <c r="AM182" s="352" t="s">
        <v>891</v>
      </c>
      <c r="AN182" s="352"/>
      <c r="AO182" s="352" t="s">
        <v>526</v>
      </c>
      <c r="AP182" s="352"/>
      <c r="AQ182" s="361"/>
      <c r="AR182" s="361"/>
      <c r="AS182" s="361"/>
      <c r="AT182" s="361"/>
      <c r="AU182" s="352"/>
    </row>
    <row r="183" spans="1:47" ht="165" customHeight="1" x14ac:dyDescent="0.25">
      <c r="A183" s="124">
        <v>116</v>
      </c>
      <c r="B183" s="124">
        <v>25</v>
      </c>
      <c r="C183" s="171"/>
      <c r="D183" s="446"/>
      <c r="E183" s="354" t="s">
        <v>252</v>
      </c>
      <c r="F183" s="352" t="s">
        <v>193</v>
      </c>
      <c r="G183" s="358" t="s">
        <v>203</v>
      </c>
      <c r="H183" s="359" t="s">
        <v>255</v>
      </c>
      <c r="I183" s="352" t="s">
        <v>766</v>
      </c>
      <c r="J183" s="354" t="s">
        <v>45</v>
      </c>
      <c r="K183" s="126"/>
      <c r="L183" s="126"/>
      <c r="M183" s="241"/>
      <c r="N183" s="356"/>
      <c r="O183" s="356"/>
      <c r="P183" s="356"/>
      <c r="Q183" s="353"/>
      <c r="R183" s="127"/>
      <c r="S183" s="128"/>
      <c r="T183" s="128"/>
      <c r="U183" s="129" t="s">
        <v>740</v>
      </c>
      <c r="V183" s="130"/>
      <c r="W183" s="143"/>
      <c r="X183" s="132">
        <v>44804</v>
      </c>
      <c r="Y183" s="242"/>
      <c r="Z183" s="391"/>
      <c r="AA183" s="391">
        <f>AD183</f>
        <v>7000</v>
      </c>
      <c r="AB183" s="415">
        <v>7000</v>
      </c>
      <c r="AC183" s="357">
        <v>7000</v>
      </c>
      <c r="AD183" s="365">
        <v>7000</v>
      </c>
      <c r="AE183" s="119"/>
      <c r="AF183" s="120"/>
      <c r="AG183" s="352" t="s">
        <v>700</v>
      </c>
      <c r="AH183" s="363" t="s">
        <v>724</v>
      </c>
      <c r="AI183" s="118">
        <v>44774</v>
      </c>
      <c r="AJ183" s="118">
        <v>44805</v>
      </c>
      <c r="AK183" s="118">
        <v>45169</v>
      </c>
      <c r="AL183" s="121" t="s">
        <v>746</v>
      </c>
      <c r="AM183" s="352" t="s">
        <v>892</v>
      </c>
      <c r="AN183" s="352"/>
      <c r="AO183" s="352" t="s">
        <v>718</v>
      </c>
      <c r="AP183" s="352"/>
      <c r="AQ183" s="361"/>
      <c r="AR183" s="361"/>
      <c r="AS183" s="361"/>
      <c r="AT183" s="361"/>
      <c r="AU183" s="352"/>
    </row>
    <row r="184" spans="1:47" ht="150" customHeight="1" x14ac:dyDescent="0.25">
      <c r="A184" s="124">
        <v>117</v>
      </c>
      <c r="B184" s="124">
        <v>26</v>
      </c>
      <c r="C184" s="171"/>
      <c r="D184" s="446"/>
      <c r="E184" s="354" t="s">
        <v>252</v>
      </c>
      <c r="F184" s="352" t="s">
        <v>193</v>
      </c>
      <c r="G184" s="358" t="s">
        <v>203</v>
      </c>
      <c r="H184" s="359" t="s">
        <v>255</v>
      </c>
      <c r="I184" s="352" t="s">
        <v>725</v>
      </c>
      <c r="J184" s="354" t="s">
        <v>45</v>
      </c>
      <c r="K184" s="126"/>
      <c r="L184" s="126"/>
      <c r="M184" s="241"/>
      <c r="N184" s="356"/>
      <c r="O184" s="356"/>
      <c r="P184" s="356"/>
      <c r="Q184" s="353"/>
      <c r="R184" s="127"/>
      <c r="S184" s="128"/>
      <c r="T184" s="128"/>
      <c r="U184" s="129" t="s">
        <v>740</v>
      </c>
      <c r="V184" s="130"/>
      <c r="W184" s="143"/>
      <c r="X184" s="132">
        <v>44804</v>
      </c>
      <c r="Y184" s="242"/>
      <c r="Z184" s="391"/>
      <c r="AA184" s="391">
        <f>AD184</f>
        <v>7000</v>
      </c>
      <c r="AB184" s="415">
        <v>7000</v>
      </c>
      <c r="AC184" s="357">
        <v>5750</v>
      </c>
      <c r="AD184" s="365">
        <v>7000</v>
      </c>
      <c r="AE184" s="119"/>
      <c r="AF184" s="120"/>
      <c r="AG184" s="352" t="s">
        <v>700</v>
      </c>
      <c r="AH184" s="363" t="s">
        <v>726</v>
      </c>
      <c r="AI184" s="118">
        <v>44621</v>
      </c>
      <c r="AJ184" s="118">
        <v>44652</v>
      </c>
      <c r="AK184" s="118">
        <v>45016</v>
      </c>
      <c r="AL184" s="121" t="s">
        <v>746</v>
      </c>
      <c r="AM184" s="352" t="s">
        <v>893</v>
      </c>
      <c r="AN184" s="352"/>
      <c r="AO184" s="352" t="s">
        <v>718</v>
      </c>
      <c r="AP184" s="352"/>
      <c r="AQ184" s="361"/>
      <c r="AR184" s="361"/>
      <c r="AS184" s="361"/>
      <c r="AT184" s="361"/>
      <c r="AU184" s="352"/>
    </row>
    <row r="185" spans="1:47" s="179" customFormat="1" ht="112.5" customHeight="1" x14ac:dyDescent="0.25">
      <c r="A185" s="157"/>
      <c r="B185" s="157"/>
      <c r="C185" s="205">
        <v>103</v>
      </c>
      <c r="D185" s="446"/>
      <c r="E185" s="178" t="s">
        <v>252</v>
      </c>
      <c r="F185" s="128" t="s">
        <v>193</v>
      </c>
      <c r="G185" s="128" t="s">
        <v>203</v>
      </c>
      <c r="H185" s="319" t="s">
        <v>255</v>
      </c>
      <c r="I185" s="128" t="s">
        <v>227</v>
      </c>
      <c r="J185" s="178" t="s">
        <v>45</v>
      </c>
      <c r="K185" s="135">
        <v>837000</v>
      </c>
      <c r="L185" s="135">
        <v>533600</v>
      </c>
      <c r="M185" s="242">
        <v>330600</v>
      </c>
      <c r="N185" s="356"/>
      <c r="O185" s="356"/>
      <c r="P185" s="356"/>
      <c r="Q185" s="356"/>
      <c r="R185" s="127" t="s">
        <v>518</v>
      </c>
      <c r="S185" s="110" t="s">
        <v>525</v>
      </c>
      <c r="T185" s="167"/>
      <c r="U185" s="137"/>
      <c r="V185" s="226"/>
      <c r="W185" s="221"/>
      <c r="X185" s="222"/>
      <c r="Y185" s="241">
        <v>330600</v>
      </c>
      <c r="Z185" s="423">
        <f>Y185</f>
        <v>330600</v>
      </c>
      <c r="AA185" s="423"/>
      <c r="AB185" s="424"/>
      <c r="AC185" s="241"/>
      <c r="AD185" s="301"/>
      <c r="AE185" s="159"/>
      <c r="AF185" s="160"/>
      <c r="AG185" s="128"/>
      <c r="AH185" s="256"/>
      <c r="AI185" s="128"/>
      <c r="AJ185" s="128"/>
      <c r="AK185" s="128"/>
      <c r="AL185" s="161"/>
      <c r="AM185" s="128"/>
      <c r="AN185" s="128"/>
      <c r="AO185" s="128"/>
      <c r="AP185" s="128"/>
      <c r="AQ185" s="127"/>
      <c r="AR185" s="127"/>
      <c r="AS185" s="127"/>
      <c r="AT185" s="127"/>
      <c r="AU185" s="128"/>
    </row>
    <row r="186" spans="1:47" ht="219" customHeight="1" x14ac:dyDescent="0.25">
      <c r="A186" s="350">
        <v>118</v>
      </c>
      <c r="B186" s="350">
        <v>27</v>
      </c>
      <c r="C186" s="350">
        <v>104</v>
      </c>
      <c r="D186" s="446"/>
      <c r="E186" s="354" t="s">
        <v>252</v>
      </c>
      <c r="F186" s="352" t="s">
        <v>193</v>
      </c>
      <c r="G186" s="358" t="s">
        <v>203</v>
      </c>
      <c r="H186" s="359" t="s">
        <v>255</v>
      </c>
      <c r="I186" s="352" t="s">
        <v>228</v>
      </c>
      <c r="J186" s="354" t="s">
        <v>45</v>
      </c>
      <c r="K186" s="355">
        <v>260000</v>
      </c>
      <c r="L186" s="355">
        <v>300000</v>
      </c>
      <c r="M186" s="357">
        <v>175000</v>
      </c>
      <c r="N186" s="356"/>
      <c r="O186" s="356"/>
      <c r="P186" s="356"/>
      <c r="Q186" s="353"/>
      <c r="R186" s="361" t="s">
        <v>501</v>
      </c>
      <c r="S186" s="352" t="s">
        <v>525</v>
      </c>
      <c r="T186" s="352" t="s">
        <v>688</v>
      </c>
      <c r="U186" s="102">
        <v>183280</v>
      </c>
      <c r="V186" s="349" t="s">
        <v>939</v>
      </c>
      <c r="W186" s="104" t="s">
        <v>940</v>
      </c>
      <c r="X186" s="118">
        <v>44804</v>
      </c>
      <c r="Y186" s="242">
        <v>175000</v>
      </c>
      <c r="Z186" s="391"/>
      <c r="AA186" s="391"/>
      <c r="AB186" s="415">
        <v>175000</v>
      </c>
      <c r="AC186" s="357">
        <v>233000</v>
      </c>
      <c r="AD186" s="365">
        <v>270300</v>
      </c>
      <c r="AE186" s="119">
        <f>((AD186-M186)/M186)</f>
        <v>0.5445714285714286</v>
      </c>
      <c r="AF186" s="120"/>
      <c r="AG186" s="352" t="s">
        <v>700</v>
      </c>
      <c r="AH186" s="363" t="s">
        <v>1014</v>
      </c>
      <c r="AI186" s="118">
        <v>44743</v>
      </c>
      <c r="AJ186" s="118">
        <v>44805</v>
      </c>
      <c r="AK186" s="118">
        <v>45169</v>
      </c>
      <c r="AL186" s="121" t="s">
        <v>747</v>
      </c>
      <c r="AM186" s="352" t="s">
        <v>894</v>
      </c>
      <c r="AN186" s="352"/>
      <c r="AO186" s="352" t="s">
        <v>525</v>
      </c>
      <c r="AP186" s="352"/>
      <c r="AQ186" s="361"/>
      <c r="AR186" s="361"/>
      <c r="AS186" s="361"/>
      <c r="AT186" s="361"/>
      <c r="AU186" s="352"/>
    </row>
    <row r="187" spans="1:47" ht="160.5" customHeight="1" x14ac:dyDescent="0.25">
      <c r="A187" s="350">
        <v>119</v>
      </c>
      <c r="B187" s="350">
        <v>28</v>
      </c>
      <c r="C187" s="350">
        <v>105</v>
      </c>
      <c r="D187" s="446"/>
      <c r="E187" s="354" t="s">
        <v>252</v>
      </c>
      <c r="F187" s="352" t="s">
        <v>193</v>
      </c>
      <c r="G187" s="358" t="s">
        <v>203</v>
      </c>
      <c r="H187" s="359" t="s">
        <v>255</v>
      </c>
      <c r="I187" s="352" t="s">
        <v>229</v>
      </c>
      <c r="J187" s="354" t="s">
        <v>45</v>
      </c>
      <c r="K187" s="355">
        <v>1300000</v>
      </c>
      <c r="L187" s="355">
        <v>1460000</v>
      </c>
      <c r="M187" s="357">
        <v>1800000</v>
      </c>
      <c r="N187" s="356"/>
      <c r="O187" s="356"/>
      <c r="P187" s="356"/>
      <c r="Q187" s="353"/>
      <c r="R187" s="351" t="s">
        <v>471</v>
      </c>
      <c r="S187" s="352" t="s">
        <v>524</v>
      </c>
      <c r="T187" s="352"/>
      <c r="U187" s="102">
        <v>1102000</v>
      </c>
      <c r="V187" s="349" t="s">
        <v>492</v>
      </c>
      <c r="W187" s="360" t="s">
        <v>555</v>
      </c>
      <c r="X187" s="118">
        <v>44561</v>
      </c>
      <c r="Y187" s="242">
        <v>1800000</v>
      </c>
      <c r="Z187" s="391"/>
      <c r="AA187" s="391"/>
      <c r="AB187" s="415">
        <v>1800000</v>
      </c>
      <c r="AC187" s="357">
        <v>1996959.66</v>
      </c>
      <c r="AD187" s="365">
        <v>2000000</v>
      </c>
      <c r="AE187" s="119">
        <f>((AD187-M187)/M187)</f>
        <v>0.1111111111111111</v>
      </c>
      <c r="AF187" s="120"/>
      <c r="AG187" s="352" t="s">
        <v>700</v>
      </c>
      <c r="AH187" s="363" t="s">
        <v>1015</v>
      </c>
      <c r="AI187" s="118">
        <v>44817</v>
      </c>
      <c r="AJ187" s="118">
        <v>44593</v>
      </c>
      <c r="AK187" s="118">
        <v>44926</v>
      </c>
      <c r="AL187" s="121" t="s">
        <v>746</v>
      </c>
      <c r="AM187" s="352" t="s">
        <v>896</v>
      </c>
      <c r="AN187" s="352"/>
      <c r="AO187" s="352" t="s">
        <v>524</v>
      </c>
      <c r="AP187" s="352"/>
      <c r="AQ187" s="361"/>
      <c r="AR187" s="361"/>
      <c r="AS187" s="361"/>
      <c r="AT187" s="361"/>
      <c r="AU187" s="352"/>
    </row>
    <row r="188" spans="1:47" ht="159" customHeight="1" x14ac:dyDescent="0.25">
      <c r="A188" s="350">
        <v>120</v>
      </c>
      <c r="B188" s="350">
        <v>29</v>
      </c>
      <c r="C188" s="350">
        <v>106</v>
      </c>
      <c r="D188" s="446" t="s">
        <v>995</v>
      </c>
      <c r="E188" s="354" t="s">
        <v>252</v>
      </c>
      <c r="F188" s="352" t="s">
        <v>193</v>
      </c>
      <c r="G188" s="358" t="s">
        <v>203</v>
      </c>
      <c r="H188" s="359" t="s">
        <v>255</v>
      </c>
      <c r="I188" s="352" t="s">
        <v>230</v>
      </c>
      <c r="J188" s="354" t="s">
        <v>45</v>
      </c>
      <c r="K188" s="355">
        <v>58000</v>
      </c>
      <c r="L188" s="355">
        <v>72000</v>
      </c>
      <c r="M188" s="357">
        <v>77000</v>
      </c>
      <c r="N188" s="356"/>
      <c r="O188" s="356"/>
      <c r="P188" s="356"/>
      <c r="Q188" s="353"/>
      <c r="R188" s="351" t="s">
        <v>471</v>
      </c>
      <c r="S188" s="352" t="s">
        <v>525</v>
      </c>
      <c r="T188" s="352"/>
      <c r="U188" s="102">
        <v>74728.36</v>
      </c>
      <c r="V188" s="349" t="s">
        <v>493</v>
      </c>
      <c r="W188" s="360" t="s">
        <v>556</v>
      </c>
      <c r="X188" s="118">
        <v>44561</v>
      </c>
      <c r="Y188" s="242">
        <v>77000</v>
      </c>
      <c r="Z188" s="391">
        <f>Y188-AD188</f>
        <v>2000</v>
      </c>
      <c r="AA188" s="391"/>
      <c r="AB188" s="415">
        <f>77000-Z188</f>
        <v>75000</v>
      </c>
      <c r="AC188" s="357">
        <v>74728.36</v>
      </c>
      <c r="AD188" s="365">
        <v>75000</v>
      </c>
      <c r="AE188" s="119">
        <f>((AD188-M188)/M188)</f>
        <v>-2.5974025974025976E-2</v>
      </c>
      <c r="AF188" s="120"/>
      <c r="AG188" s="352" t="s">
        <v>700</v>
      </c>
      <c r="AH188" s="363" t="s">
        <v>727</v>
      </c>
      <c r="AI188" s="118">
        <v>44817</v>
      </c>
      <c r="AJ188" s="118">
        <v>44562</v>
      </c>
      <c r="AK188" s="222">
        <v>44926</v>
      </c>
      <c r="AL188" s="121" t="s">
        <v>747</v>
      </c>
      <c r="AM188" s="352" t="s">
        <v>900</v>
      </c>
      <c r="AN188" s="352"/>
      <c r="AO188" s="352" t="s">
        <v>525</v>
      </c>
      <c r="AP188" s="352"/>
      <c r="AQ188" s="361"/>
      <c r="AR188" s="361"/>
      <c r="AS188" s="361"/>
      <c r="AT188" s="361"/>
      <c r="AU188" s="352"/>
    </row>
    <row r="189" spans="1:47" ht="126" customHeight="1" x14ac:dyDescent="0.25">
      <c r="A189" s="350">
        <v>121</v>
      </c>
      <c r="B189" s="350">
        <v>30</v>
      </c>
      <c r="C189" s="350">
        <v>107</v>
      </c>
      <c r="D189" s="446"/>
      <c r="E189" s="354" t="s">
        <v>252</v>
      </c>
      <c r="F189" s="352" t="s">
        <v>193</v>
      </c>
      <c r="G189" s="358" t="s">
        <v>203</v>
      </c>
      <c r="H189" s="359" t="s">
        <v>255</v>
      </c>
      <c r="I189" s="352" t="s">
        <v>231</v>
      </c>
      <c r="J189" s="354" t="s">
        <v>45</v>
      </c>
      <c r="K189" s="355">
        <v>280000</v>
      </c>
      <c r="L189" s="355">
        <v>280000</v>
      </c>
      <c r="M189" s="357">
        <v>350000</v>
      </c>
      <c r="N189" s="356"/>
      <c r="O189" s="356"/>
      <c r="P189" s="356"/>
      <c r="Q189" s="353"/>
      <c r="R189" s="351" t="s">
        <v>471</v>
      </c>
      <c r="S189" s="352" t="s">
        <v>526</v>
      </c>
      <c r="T189" s="352"/>
      <c r="U189" s="102">
        <v>354920.25</v>
      </c>
      <c r="V189" s="349" t="s">
        <v>557</v>
      </c>
      <c r="W189" s="360" t="s">
        <v>531</v>
      </c>
      <c r="X189" s="118">
        <v>44576</v>
      </c>
      <c r="Y189" s="242">
        <v>350000</v>
      </c>
      <c r="Z189" s="391"/>
      <c r="AA189" s="391"/>
      <c r="AB189" s="415">
        <v>350000</v>
      </c>
      <c r="AC189" s="357">
        <v>346353.39</v>
      </c>
      <c r="AD189" s="365">
        <v>350000</v>
      </c>
      <c r="AE189" s="119">
        <f>((AD189-M189)/M189)</f>
        <v>0</v>
      </c>
      <c r="AF189" s="120"/>
      <c r="AG189" s="352" t="s">
        <v>700</v>
      </c>
      <c r="AH189" s="363" t="s">
        <v>728</v>
      </c>
      <c r="AI189" s="118">
        <v>44452</v>
      </c>
      <c r="AJ189" s="118">
        <v>44577</v>
      </c>
      <c r="AK189" s="118">
        <v>44941</v>
      </c>
      <c r="AL189" s="121" t="s">
        <v>746</v>
      </c>
      <c r="AM189" s="352" t="s">
        <v>901</v>
      </c>
      <c r="AN189" s="352"/>
      <c r="AO189" s="352" t="s">
        <v>526</v>
      </c>
      <c r="AP189" s="352"/>
      <c r="AQ189" s="361"/>
      <c r="AR189" s="361"/>
      <c r="AS189" s="361"/>
      <c r="AT189" s="361"/>
      <c r="AU189" s="352"/>
    </row>
    <row r="190" spans="1:47" s="179" customFormat="1" ht="97.5" customHeight="1" x14ac:dyDescent="0.25">
      <c r="A190" s="157"/>
      <c r="B190" s="157"/>
      <c r="C190" s="205">
        <v>108</v>
      </c>
      <c r="D190" s="446"/>
      <c r="E190" s="178" t="s">
        <v>252</v>
      </c>
      <c r="F190" s="128" t="s">
        <v>193</v>
      </c>
      <c r="G190" s="128" t="s">
        <v>203</v>
      </c>
      <c r="H190" s="319" t="s">
        <v>255</v>
      </c>
      <c r="I190" s="128" t="s">
        <v>232</v>
      </c>
      <c r="J190" s="178" t="s">
        <v>45</v>
      </c>
      <c r="K190" s="355"/>
      <c r="L190" s="355"/>
      <c r="M190" s="357">
        <v>71000</v>
      </c>
      <c r="N190" s="356"/>
      <c r="O190" s="356"/>
      <c r="P190" s="356"/>
      <c r="Q190" s="353"/>
      <c r="R190" s="361" t="s">
        <v>502</v>
      </c>
      <c r="S190" s="352" t="s">
        <v>526</v>
      </c>
      <c r="T190" s="352"/>
      <c r="U190" s="102"/>
      <c r="V190" s="117"/>
      <c r="W190" s="104"/>
      <c r="X190" s="132"/>
      <c r="Y190" s="241">
        <v>71000</v>
      </c>
      <c r="Z190" s="423">
        <f>Y190</f>
        <v>71000</v>
      </c>
      <c r="AA190" s="423"/>
      <c r="AB190" s="424"/>
      <c r="AC190" s="241"/>
      <c r="AD190" s="301"/>
      <c r="AE190" s="159"/>
      <c r="AF190" s="160"/>
      <c r="AG190" s="128"/>
      <c r="AH190" s="256"/>
      <c r="AI190" s="128"/>
      <c r="AJ190" s="128"/>
      <c r="AK190" s="128"/>
      <c r="AL190" s="161"/>
      <c r="AM190" s="128"/>
      <c r="AN190" s="128"/>
      <c r="AO190" s="128"/>
      <c r="AP190" s="128"/>
      <c r="AQ190" s="127"/>
      <c r="AR190" s="127"/>
      <c r="AS190" s="127"/>
      <c r="AT190" s="127"/>
      <c r="AU190" s="128"/>
    </row>
    <row r="191" spans="1:47" s="179" customFormat="1" ht="99" customHeight="1" x14ac:dyDescent="0.25">
      <c r="A191" s="157"/>
      <c r="B191" s="157"/>
      <c r="C191" s="205">
        <v>109</v>
      </c>
      <c r="D191" s="446"/>
      <c r="E191" s="178" t="s">
        <v>252</v>
      </c>
      <c r="F191" s="128" t="s">
        <v>193</v>
      </c>
      <c r="G191" s="128" t="s">
        <v>203</v>
      </c>
      <c r="H191" s="319" t="s">
        <v>255</v>
      </c>
      <c r="I191" s="128" t="s">
        <v>233</v>
      </c>
      <c r="J191" s="178" t="s">
        <v>45</v>
      </c>
      <c r="K191" s="355"/>
      <c r="L191" s="355"/>
      <c r="M191" s="357">
        <v>56000</v>
      </c>
      <c r="N191" s="356"/>
      <c r="O191" s="356"/>
      <c r="P191" s="356"/>
      <c r="Q191" s="353"/>
      <c r="R191" s="361" t="s">
        <v>518</v>
      </c>
      <c r="S191" s="352" t="s">
        <v>526</v>
      </c>
      <c r="T191" s="352"/>
      <c r="U191" s="102"/>
      <c r="V191" s="117"/>
      <c r="W191" s="104"/>
      <c r="X191" s="132"/>
      <c r="Y191" s="241">
        <v>56000</v>
      </c>
      <c r="Z191" s="423">
        <f>Y191</f>
        <v>56000</v>
      </c>
      <c r="AA191" s="423"/>
      <c r="AB191" s="424"/>
      <c r="AC191" s="241"/>
      <c r="AD191" s="301"/>
      <c r="AE191" s="159"/>
      <c r="AF191" s="160"/>
      <c r="AG191" s="128"/>
      <c r="AH191" s="256"/>
      <c r="AI191" s="128"/>
      <c r="AJ191" s="128"/>
      <c r="AK191" s="128"/>
      <c r="AL191" s="161"/>
      <c r="AM191" s="128"/>
      <c r="AN191" s="128"/>
      <c r="AO191" s="128"/>
      <c r="AP191" s="128"/>
      <c r="AQ191" s="127"/>
      <c r="AR191" s="127"/>
      <c r="AS191" s="127"/>
      <c r="AT191" s="127"/>
      <c r="AU191" s="128"/>
    </row>
    <row r="192" spans="1:47" s="179" customFormat="1" ht="117.75" customHeight="1" x14ac:dyDescent="0.25">
      <c r="A192" s="205">
        <v>122</v>
      </c>
      <c r="B192" s="205">
        <v>31</v>
      </c>
      <c r="C192" s="205">
        <v>110</v>
      </c>
      <c r="D192" s="446"/>
      <c r="E192" s="354" t="s">
        <v>252</v>
      </c>
      <c r="F192" s="352" t="s">
        <v>193</v>
      </c>
      <c r="G192" s="358" t="s">
        <v>203</v>
      </c>
      <c r="H192" s="359" t="s">
        <v>255</v>
      </c>
      <c r="I192" s="352" t="s">
        <v>234</v>
      </c>
      <c r="J192" s="354" t="s">
        <v>45</v>
      </c>
      <c r="K192" s="355"/>
      <c r="L192" s="355">
        <v>1320000</v>
      </c>
      <c r="M192" s="357">
        <v>3676000</v>
      </c>
      <c r="N192" s="356"/>
      <c r="O192" s="356"/>
      <c r="P192" s="356"/>
      <c r="Q192" s="353"/>
      <c r="R192" s="351" t="s">
        <v>471</v>
      </c>
      <c r="S192" s="352" t="s">
        <v>525</v>
      </c>
      <c r="T192" s="352"/>
      <c r="U192" s="102">
        <v>3675206.19</v>
      </c>
      <c r="V192" s="349" t="s">
        <v>494</v>
      </c>
      <c r="W192" s="360" t="s">
        <v>533</v>
      </c>
      <c r="X192" s="132">
        <v>44561</v>
      </c>
      <c r="Y192" s="242">
        <v>3676000</v>
      </c>
      <c r="Z192" s="391"/>
      <c r="AA192" s="391"/>
      <c r="AB192" s="415">
        <v>3676000</v>
      </c>
      <c r="AC192" s="357">
        <v>2838183.01</v>
      </c>
      <c r="AD192" s="365">
        <v>4000000</v>
      </c>
      <c r="AE192" s="119">
        <f>((AD192-M192)/M192)</f>
        <v>8.8139281828073998E-2</v>
      </c>
      <c r="AF192" s="120"/>
      <c r="AG192" s="118" t="s">
        <v>700</v>
      </c>
      <c r="AH192" s="363" t="s">
        <v>729</v>
      </c>
      <c r="AI192" s="118">
        <v>44501</v>
      </c>
      <c r="AJ192" s="118">
        <v>44562</v>
      </c>
      <c r="AK192" s="118">
        <v>44926</v>
      </c>
      <c r="AL192" s="121" t="s">
        <v>747</v>
      </c>
      <c r="AM192" s="352" t="s">
        <v>903</v>
      </c>
      <c r="AN192" s="352"/>
      <c r="AO192" s="352" t="s">
        <v>525</v>
      </c>
      <c r="AP192" s="352"/>
      <c r="AQ192" s="361"/>
      <c r="AR192" s="361"/>
      <c r="AS192" s="361"/>
      <c r="AT192" s="361"/>
      <c r="AU192" s="352"/>
    </row>
    <row r="193" spans="1:47" ht="69.75" customHeight="1" x14ac:dyDescent="0.25">
      <c r="A193" s="350">
        <v>123</v>
      </c>
      <c r="B193" s="350">
        <v>32</v>
      </c>
      <c r="C193" s="350">
        <v>111</v>
      </c>
      <c r="D193" s="446"/>
      <c r="E193" s="354" t="s">
        <v>252</v>
      </c>
      <c r="F193" s="352" t="s">
        <v>193</v>
      </c>
      <c r="G193" s="358" t="s">
        <v>203</v>
      </c>
      <c r="H193" s="359" t="s">
        <v>255</v>
      </c>
      <c r="I193" s="352" t="s">
        <v>235</v>
      </c>
      <c r="J193" s="354" t="s">
        <v>45</v>
      </c>
      <c r="K193" s="355">
        <v>140000</v>
      </c>
      <c r="L193" s="355">
        <v>240400</v>
      </c>
      <c r="M193" s="357">
        <v>514000</v>
      </c>
      <c r="N193" s="356"/>
      <c r="O193" s="356"/>
      <c r="P193" s="356"/>
      <c r="Q193" s="353"/>
      <c r="R193" s="361" t="s">
        <v>501</v>
      </c>
      <c r="S193" s="352" t="s">
        <v>525</v>
      </c>
      <c r="T193" s="352"/>
      <c r="U193" s="102"/>
      <c r="V193" s="117"/>
      <c r="W193" s="104"/>
      <c r="X193" s="118">
        <v>44804</v>
      </c>
      <c r="Y193" s="242">
        <v>514000</v>
      </c>
      <c r="Z193" s="391">
        <f>Y193-AD193</f>
        <v>119000</v>
      </c>
      <c r="AA193" s="391"/>
      <c r="AB193" s="415">
        <f>514000-Z193</f>
        <v>395000</v>
      </c>
      <c r="AC193" s="357">
        <v>394958.21</v>
      </c>
      <c r="AD193" s="365">
        <v>395000</v>
      </c>
      <c r="AE193" s="119">
        <f>((AD193-M193)/M193)</f>
        <v>-0.23151750972762647</v>
      </c>
      <c r="AF193" s="120"/>
      <c r="AG193" s="352" t="s">
        <v>700</v>
      </c>
      <c r="AH193" s="363" t="s">
        <v>730</v>
      </c>
      <c r="AI193" s="118">
        <v>44713</v>
      </c>
      <c r="AJ193" s="118">
        <v>44805</v>
      </c>
      <c r="AK193" s="118">
        <v>45169</v>
      </c>
      <c r="AL193" s="121" t="s">
        <v>747</v>
      </c>
      <c r="AM193" s="352" t="s">
        <v>904</v>
      </c>
      <c r="AN193" s="352"/>
      <c r="AO193" s="352" t="s">
        <v>525</v>
      </c>
      <c r="AP193" s="352"/>
      <c r="AQ193" s="361"/>
      <c r="AR193" s="361"/>
      <c r="AS193" s="361"/>
      <c r="AT193" s="361"/>
      <c r="AU193" s="352"/>
    </row>
    <row r="194" spans="1:47" ht="174.75" customHeight="1" x14ac:dyDescent="0.25">
      <c r="A194" s="350">
        <v>124</v>
      </c>
      <c r="B194" s="350">
        <v>33</v>
      </c>
      <c r="C194" s="350">
        <v>112</v>
      </c>
      <c r="D194" s="446"/>
      <c r="E194" s="354" t="s">
        <v>252</v>
      </c>
      <c r="F194" s="352" t="s">
        <v>193</v>
      </c>
      <c r="G194" s="358" t="s">
        <v>203</v>
      </c>
      <c r="H194" s="359" t="s">
        <v>255</v>
      </c>
      <c r="I194" s="352" t="s">
        <v>236</v>
      </c>
      <c r="J194" s="354" t="s">
        <v>45</v>
      </c>
      <c r="K194" s="355">
        <v>255000</v>
      </c>
      <c r="L194" s="355">
        <v>300000</v>
      </c>
      <c r="M194" s="357">
        <v>440000</v>
      </c>
      <c r="N194" s="356"/>
      <c r="O194" s="356"/>
      <c r="P194" s="356"/>
      <c r="Q194" s="353"/>
      <c r="R194" s="361" t="s">
        <v>471</v>
      </c>
      <c r="S194" s="352" t="s">
        <v>526</v>
      </c>
      <c r="T194" s="352"/>
      <c r="U194" s="102">
        <v>417600</v>
      </c>
      <c r="V194" s="103" t="s">
        <v>522</v>
      </c>
      <c r="W194" s="104" t="s">
        <v>588</v>
      </c>
      <c r="X194" s="118">
        <v>44728</v>
      </c>
      <c r="Y194" s="242">
        <v>440000</v>
      </c>
      <c r="Z194" s="391">
        <f>Y194-AD194</f>
        <v>7000</v>
      </c>
      <c r="AA194" s="391"/>
      <c r="AB194" s="415">
        <f>440000-Z194</f>
        <v>433000</v>
      </c>
      <c r="AC194" s="357">
        <v>432173.47</v>
      </c>
      <c r="AD194" s="365">
        <v>433000</v>
      </c>
      <c r="AE194" s="119">
        <f>((AD194-M194)/M194)</f>
        <v>-1.5909090909090907E-2</v>
      </c>
      <c r="AF194" s="120"/>
      <c r="AG194" s="352" t="s">
        <v>698</v>
      </c>
      <c r="AH194" s="363" t="s">
        <v>731</v>
      </c>
      <c r="AI194" s="118">
        <v>44652</v>
      </c>
      <c r="AJ194" s="118">
        <v>44729</v>
      </c>
      <c r="AK194" s="118">
        <v>45093</v>
      </c>
      <c r="AL194" s="121" t="s">
        <v>746</v>
      </c>
      <c r="AM194" s="352" t="s">
        <v>905</v>
      </c>
      <c r="AN194" s="352"/>
      <c r="AO194" s="352" t="s">
        <v>526</v>
      </c>
      <c r="AP194" s="352"/>
      <c r="AQ194" s="361"/>
      <c r="AR194" s="361"/>
      <c r="AS194" s="361"/>
      <c r="AT194" s="361"/>
      <c r="AU194" s="352"/>
    </row>
    <row r="195" spans="1:47" ht="252" customHeight="1" x14ac:dyDescent="0.25">
      <c r="A195" s="350">
        <v>125</v>
      </c>
      <c r="B195" s="350">
        <v>34</v>
      </c>
      <c r="C195" s="350">
        <v>113</v>
      </c>
      <c r="D195" s="446"/>
      <c r="E195" s="354" t="s">
        <v>252</v>
      </c>
      <c r="F195" s="352" t="s">
        <v>193</v>
      </c>
      <c r="G195" s="358" t="s">
        <v>203</v>
      </c>
      <c r="H195" s="359" t="s">
        <v>255</v>
      </c>
      <c r="I195" s="352" t="s">
        <v>237</v>
      </c>
      <c r="J195" s="354" t="s">
        <v>45</v>
      </c>
      <c r="K195" s="355">
        <v>250000</v>
      </c>
      <c r="L195" s="355">
        <v>250000</v>
      </c>
      <c r="M195" s="357">
        <v>350000</v>
      </c>
      <c r="N195" s="356"/>
      <c r="O195" s="356"/>
      <c r="P195" s="356"/>
      <c r="Q195" s="353"/>
      <c r="R195" s="351" t="s">
        <v>471</v>
      </c>
      <c r="S195" s="352" t="s">
        <v>525</v>
      </c>
      <c r="T195" s="352"/>
      <c r="U195" s="102">
        <v>348000</v>
      </c>
      <c r="V195" s="349" t="s">
        <v>495</v>
      </c>
      <c r="W195" s="360" t="s">
        <v>532</v>
      </c>
      <c r="X195" s="118">
        <v>44561</v>
      </c>
      <c r="Y195" s="242">
        <v>350000</v>
      </c>
      <c r="Z195" s="391"/>
      <c r="AA195" s="391"/>
      <c r="AB195" s="415">
        <v>350000</v>
      </c>
      <c r="AC195" s="357">
        <v>870000</v>
      </c>
      <c r="AD195" s="365">
        <v>870000</v>
      </c>
      <c r="AE195" s="119">
        <f>((AD195-M195)/M195)</f>
        <v>1.4857142857142858</v>
      </c>
      <c r="AF195" s="120"/>
      <c r="AG195" s="352" t="s">
        <v>700</v>
      </c>
      <c r="AH195" s="363" t="s">
        <v>1016</v>
      </c>
      <c r="AI195" s="118">
        <v>44501</v>
      </c>
      <c r="AJ195" s="118">
        <v>44562</v>
      </c>
      <c r="AK195" s="118">
        <v>44926</v>
      </c>
      <c r="AL195" s="121" t="s">
        <v>747</v>
      </c>
      <c r="AM195" s="352" t="s">
        <v>906</v>
      </c>
      <c r="AN195" s="352"/>
      <c r="AO195" s="352" t="s">
        <v>525</v>
      </c>
      <c r="AP195" s="352"/>
      <c r="AQ195" s="361"/>
      <c r="AR195" s="361"/>
      <c r="AS195" s="361"/>
      <c r="AT195" s="361"/>
      <c r="AU195" s="352"/>
    </row>
    <row r="196" spans="1:47" ht="126" customHeight="1" x14ac:dyDescent="0.25">
      <c r="A196" s="157"/>
      <c r="B196" s="157"/>
      <c r="C196" s="350">
        <v>114</v>
      </c>
      <c r="D196" s="387"/>
      <c r="E196" s="178" t="s">
        <v>252</v>
      </c>
      <c r="F196" s="128" t="s">
        <v>193</v>
      </c>
      <c r="G196" s="128" t="s">
        <v>203</v>
      </c>
      <c r="H196" s="319" t="s">
        <v>255</v>
      </c>
      <c r="I196" s="128" t="s">
        <v>238</v>
      </c>
      <c r="J196" s="178" t="s">
        <v>45</v>
      </c>
      <c r="K196" s="355"/>
      <c r="L196" s="355"/>
      <c r="M196" s="357">
        <v>100000</v>
      </c>
      <c r="N196" s="356"/>
      <c r="O196" s="356"/>
      <c r="P196" s="356"/>
      <c r="Q196" s="353"/>
      <c r="R196" s="361" t="s">
        <v>471</v>
      </c>
      <c r="S196" s="352" t="s">
        <v>526</v>
      </c>
      <c r="T196" s="352"/>
      <c r="U196" s="102">
        <v>109546.92</v>
      </c>
      <c r="V196" s="103" t="s">
        <v>510</v>
      </c>
      <c r="W196" s="104" t="s">
        <v>689</v>
      </c>
      <c r="X196" s="118">
        <v>44753</v>
      </c>
      <c r="Y196" s="241">
        <v>100000</v>
      </c>
      <c r="Z196" s="423">
        <f>Y196</f>
        <v>100000</v>
      </c>
      <c r="AA196" s="423"/>
      <c r="AB196" s="424"/>
      <c r="AC196" s="241"/>
      <c r="AD196" s="301"/>
      <c r="AE196" s="159"/>
      <c r="AF196" s="160"/>
      <c r="AG196" s="128"/>
      <c r="AH196" s="256"/>
      <c r="AI196" s="132"/>
      <c r="AJ196" s="132"/>
      <c r="AK196" s="132"/>
      <c r="AL196" s="161"/>
      <c r="AM196" s="128"/>
      <c r="AN196" s="128"/>
      <c r="AO196" s="128"/>
      <c r="AP196" s="128"/>
      <c r="AQ196" s="361"/>
      <c r="AR196" s="361"/>
      <c r="AS196" s="361"/>
      <c r="AT196" s="361"/>
      <c r="AU196" s="352"/>
    </row>
    <row r="197" spans="1:47" ht="217.5" customHeight="1" x14ac:dyDescent="0.25">
      <c r="A197" s="350">
        <v>126</v>
      </c>
      <c r="B197" s="350">
        <v>35</v>
      </c>
      <c r="C197" s="157"/>
      <c r="D197" s="446" t="s">
        <v>995</v>
      </c>
      <c r="E197" s="354" t="s">
        <v>252</v>
      </c>
      <c r="F197" s="352" t="s">
        <v>193</v>
      </c>
      <c r="G197" s="358" t="s">
        <v>203</v>
      </c>
      <c r="H197" s="359" t="s">
        <v>255</v>
      </c>
      <c r="I197" s="352" t="s">
        <v>1052</v>
      </c>
      <c r="J197" s="354" t="s">
        <v>45</v>
      </c>
      <c r="K197" s="355"/>
      <c r="L197" s="355"/>
      <c r="M197" s="357">
        <v>100000</v>
      </c>
      <c r="N197" s="126"/>
      <c r="O197" s="126"/>
      <c r="P197" s="126"/>
      <c r="Q197" s="127"/>
      <c r="R197" s="127"/>
      <c r="S197" s="128"/>
      <c r="T197" s="128"/>
      <c r="U197" s="129" t="s">
        <v>740</v>
      </c>
      <c r="V197" s="170"/>
      <c r="W197" s="164"/>
      <c r="X197" s="132"/>
      <c r="Y197" s="242">
        <v>100000</v>
      </c>
      <c r="Z197" s="391"/>
      <c r="AA197" s="391"/>
      <c r="AB197" s="415">
        <v>100000</v>
      </c>
      <c r="AC197" s="357">
        <v>167339.43</v>
      </c>
      <c r="AD197" s="365">
        <v>170000</v>
      </c>
      <c r="AE197" s="119">
        <f t="shared" ref="AE197:AE203" si="7">((AD197-M197)/M197)</f>
        <v>0.7</v>
      </c>
      <c r="AF197" s="120"/>
      <c r="AG197" s="352" t="s">
        <v>700</v>
      </c>
      <c r="AH197" s="363" t="s">
        <v>1017</v>
      </c>
      <c r="AI197" s="118">
        <v>44683</v>
      </c>
      <c r="AJ197" s="118">
        <v>44754</v>
      </c>
      <c r="AK197" s="118">
        <v>45484</v>
      </c>
      <c r="AL197" s="121" t="s">
        <v>746</v>
      </c>
      <c r="AM197" s="352" t="s">
        <v>907</v>
      </c>
      <c r="AN197" s="352"/>
      <c r="AO197" s="352" t="s">
        <v>526</v>
      </c>
      <c r="AP197" s="352"/>
      <c r="AQ197" s="361"/>
      <c r="AR197" s="361"/>
      <c r="AS197" s="361"/>
      <c r="AT197" s="361"/>
      <c r="AU197" s="352"/>
    </row>
    <row r="198" spans="1:47" ht="147.75" customHeight="1" x14ac:dyDescent="0.25">
      <c r="A198" s="350">
        <v>127</v>
      </c>
      <c r="B198" s="350">
        <v>36</v>
      </c>
      <c r="C198" s="350">
        <v>115</v>
      </c>
      <c r="D198" s="446"/>
      <c r="E198" s="354" t="s">
        <v>252</v>
      </c>
      <c r="F198" s="352" t="s">
        <v>193</v>
      </c>
      <c r="G198" s="358" t="s">
        <v>203</v>
      </c>
      <c r="H198" s="359" t="s">
        <v>255</v>
      </c>
      <c r="I198" s="352" t="s">
        <v>239</v>
      </c>
      <c r="J198" s="354" t="s">
        <v>45</v>
      </c>
      <c r="K198" s="355">
        <v>80000</v>
      </c>
      <c r="L198" s="355">
        <v>54000</v>
      </c>
      <c r="M198" s="357">
        <v>82000</v>
      </c>
      <c r="N198" s="356"/>
      <c r="O198" s="356"/>
      <c r="P198" s="356"/>
      <c r="Q198" s="353"/>
      <c r="R198" s="361" t="s">
        <v>471</v>
      </c>
      <c r="S198" s="352" t="s">
        <v>526</v>
      </c>
      <c r="T198" s="352"/>
      <c r="U198" s="102">
        <v>60900</v>
      </c>
      <c r="V198" s="103" t="s">
        <v>510</v>
      </c>
      <c r="W198" s="104" t="s">
        <v>603</v>
      </c>
      <c r="X198" s="118">
        <v>44722</v>
      </c>
      <c r="Y198" s="242">
        <v>82000</v>
      </c>
      <c r="Z198" s="391">
        <f>Y198-AD198</f>
        <v>16000</v>
      </c>
      <c r="AA198" s="391"/>
      <c r="AB198" s="415">
        <f>82000-Z198</f>
        <v>66000</v>
      </c>
      <c r="AC198" s="357">
        <v>65095.33</v>
      </c>
      <c r="AD198" s="365">
        <v>66000</v>
      </c>
      <c r="AE198" s="119">
        <f t="shared" si="7"/>
        <v>-0.1951219512195122</v>
      </c>
      <c r="AF198" s="120"/>
      <c r="AG198" s="352" t="s">
        <v>698</v>
      </c>
      <c r="AH198" s="363" t="s">
        <v>732</v>
      </c>
      <c r="AI198" s="118">
        <v>44652</v>
      </c>
      <c r="AJ198" s="118">
        <v>44723</v>
      </c>
      <c r="AK198" s="118">
        <v>45087</v>
      </c>
      <c r="AL198" s="121" t="s">
        <v>746</v>
      </c>
      <c r="AM198" s="352" t="s">
        <v>908</v>
      </c>
      <c r="AN198" s="352"/>
      <c r="AO198" s="352" t="s">
        <v>526</v>
      </c>
      <c r="AP198" s="352"/>
      <c r="AQ198" s="361"/>
      <c r="AR198" s="361"/>
      <c r="AS198" s="361"/>
      <c r="AT198" s="361"/>
      <c r="AU198" s="352"/>
    </row>
    <row r="199" spans="1:47" ht="155.25" customHeight="1" x14ac:dyDescent="0.25">
      <c r="A199" s="350">
        <v>128</v>
      </c>
      <c r="B199" s="350">
        <v>37</v>
      </c>
      <c r="C199" s="350">
        <v>116</v>
      </c>
      <c r="D199" s="446"/>
      <c r="E199" s="354" t="s">
        <v>252</v>
      </c>
      <c r="F199" s="352" t="s">
        <v>193</v>
      </c>
      <c r="G199" s="358" t="s">
        <v>203</v>
      </c>
      <c r="H199" s="359" t="s">
        <v>255</v>
      </c>
      <c r="I199" s="352" t="s">
        <v>240</v>
      </c>
      <c r="J199" s="354" t="s">
        <v>45</v>
      </c>
      <c r="K199" s="355">
        <v>800000</v>
      </c>
      <c r="L199" s="355">
        <v>300000</v>
      </c>
      <c r="M199" s="357">
        <v>500000</v>
      </c>
      <c r="N199" s="356"/>
      <c r="O199" s="356"/>
      <c r="P199" s="356"/>
      <c r="Q199" s="353"/>
      <c r="R199" s="361" t="s">
        <v>502</v>
      </c>
      <c r="S199" s="352" t="s">
        <v>526</v>
      </c>
      <c r="T199" s="352" t="s">
        <v>676</v>
      </c>
      <c r="U199" s="102"/>
      <c r="V199" s="117"/>
      <c r="W199" s="104"/>
      <c r="X199" s="118"/>
      <c r="Y199" s="242">
        <v>500000</v>
      </c>
      <c r="Z199" s="391">
        <f>Y199-AD199</f>
        <v>250000</v>
      </c>
      <c r="AA199" s="391"/>
      <c r="AB199" s="415">
        <f>500000-Z199</f>
        <v>250000</v>
      </c>
      <c r="AC199" s="357">
        <v>232063.41</v>
      </c>
      <c r="AD199" s="365">
        <v>250000</v>
      </c>
      <c r="AE199" s="119">
        <f t="shared" si="7"/>
        <v>-0.5</v>
      </c>
      <c r="AF199" s="120"/>
      <c r="AG199" s="352" t="s">
        <v>700</v>
      </c>
      <c r="AH199" s="363" t="s">
        <v>733</v>
      </c>
      <c r="AI199" s="118">
        <v>44621</v>
      </c>
      <c r="AJ199" s="118">
        <v>44682</v>
      </c>
      <c r="AK199" s="118">
        <v>44926</v>
      </c>
      <c r="AL199" s="121" t="s">
        <v>746</v>
      </c>
      <c r="AM199" s="352" t="s">
        <v>909</v>
      </c>
      <c r="AN199" s="352"/>
      <c r="AO199" s="352" t="s">
        <v>526</v>
      </c>
      <c r="AP199" s="352"/>
      <c r="AQ199" s="361"/>
      <c r="AR199" s="361"/>
      <c r="AS199" s="361"/>
      <c r="AT199" s="361"/>
      <c r="AU199" s="352"/>
    </row>
    <row r="200" spans="1:47" ht="108" customHeight="1" x14ac:dyDescent="0.25">
      <c r="A200" s="350">
        <v>129</v>
      </c>
      <c r="B200" s="350">
        <v>38</v>
      </c>
      <c r="C200" s="350">
        <v>117</v>
      </c>
      <c r="D200" s="446"/>
      <c r="E200" s="354" t="s">
        <v>252</v>
      </c>
      <c r="F200" s="352" t="s">
        <v>193</v>
      </c>
      <c r="G200" s="358" t="s">
        <v>203</v>
      </c>
      <c r="H200" s="359" t="s">
        <v>255</v>
      </c>
      <c r="I200" s="352" t="s">
        <v>241</v>
      </c>
      <c r="J200" s="354" t="s">
        <v>45</v>
      </c>
      <c r="K200" s="355"/>
      <c r="L200" s="355">
        <v>10000</v>
      </c>
      <c r="M200" s="357">
        <v>10000</v>
      </c>
      <c r="N200" s="356"/>
      <c r="O200" s="356"/>
      <c r="P200" s="356"/>
      <c r="Q200" s="353"/>
      <c r="R200" s="361" t="s">
        <v>678</v>
      </c>
      <c r="S200" s="352" t="s">
        <v>525</v>
      </c>
      <c r="T200" s="352"/>
      <c r="U200" s="102"/>
      <c r="V200" s="117"/>
      <c r="W200" s="104"/>
      <c r="X200" s="118">
        <v>44561</v>
      </c>
      <c r="Y200" s="242">
        <v>10000</v>
      </c>
      <c r="Z200" s="391"/>
      <c r="AA200" s="391"/>
      <c r="AB200" s="415">
        <v>10000</v>
      </c>
      <c r="AC200" s="357">
        <v>149064</v>
      </c>
      <c r="AD200" s="365">
        <v>15000</v>
      </c>
      <c r="AE200" s="119">
        <f t="shared" si="7"/>
        <v>0.5</v>
      </c>
      <c r="AF200" s="120"/>
      <c r="AG200" s="352" t="s">
        <v>700</v>
      </c>
      <c r="AH200" s="342" t="s">
        <v>1018</v>
      </c>
      <c r="AI200" s="118">
        <v>44531</v>
      </c>
      <c r="AJ200" s="118">
        <v>44562</v>
      </c>
      <c r="AK200" s="118">
        <v>44926</v>
      </c>
      <c r="AL200" s="121" t="s">
        <v>746</v>
      </c>
      <c r="AM200" s="352" t="s">
        <v>910</v>
      </c>
      <c r="AN200" s="352"/>
      <c r="AO200" s="352" t="s">
        <v>718</v>
      </c>
      <c r="AP200" s="352"/>
      <c r="AQ200" s="361"/>
      <c r="AR200" s="361"/>
      <c r="AS200" s="361"/>
      <c r="AT200" s="361"/>
      <c r="AU200" s="352"/>
    </row>
    <row r="201" spans="1:47" ht="96" customHeight="1" x14ac:dyDescent="0.25">
      <c r="A201" s="350">
        <v>130</v>
      </c>
      <c r="B201" s="350">
        <v>39</v>
      </c>
      <c r="C201" s="350">
        <v>118</v>
      </c>
      <c r="D201" s="446"/>
      <c r="E201" s="354" t="s">
        <v>252</v>
      </c>
      <c r="F201" s="352" t="s">
        <v>193</v>
      </c>
      <c r="G201" s="358" t="s">
        <v>203</v>
      </c>
      <c r="H201" s="359" t="s">
        <v>255</v>
      </c>
      <c r="I201" s="352" t="s">
        <v>242</v>
      </c>
      <c r="J201" s="354" t="s">
        <v>45</v>
      </c>
      <c r="K201" s="355"/>
      <c r="L201" s="355">
        <v>35000</v>
      </c>
      <c r="M201" s="357">
        <v>31000</v>
      </c>
      <c r="N201" s="356"/>
      <c r="O201" s="356"/>
      <c r="P201" s="356"/>
      <c r="Q201" s="353"/>
      <c r="R201" s="361" t="s">
        <v>502</v>
      </c>
      <c r="S201" s="352" t="s">
        <v>526</v>
      </c>
      <c r="T201" s="352" t="s">
        <v>696</v>
      </c>
      <c r="U201" s="102"/>
      <c r="V201" s="117"/>
      <c r="W201" s="104"/>
      <c r="X201" s="118">
        <v>44538</v>
      </c>
      <c r="Y201" s="242">
        <v>31000</v>
      </c>
      <c r="Z201" s="391"/>
      <c r="AA201" s="391"/>
      <c r="AB201" s="415">
        <v>31000</v>
      </c>
      <c r="AC201" s="357">
        <v>95212.82</v>
      </c>
      <c r="AD201" s="365">
        <v>96000</v>
      </c>
      <c r="AE201" s="119">
        <f t="shared" si="7"/>
        <v>2.096774193548387</v>
      </c>
      <c r="AF201" s="120"/>
      <c r="AG201" s="352" t="s">
        <v>698</v>
      </c>
      <c r="AH201" s="363" t="s">
        <v>1019</v>
      </c>
      <c r="AI201" s="118">
        <v>44749</v>
      </c>
      <c r="AJ201" s="118">
        <v>44835</v>
      </c>
      <c r="AK201" s="118">
        <v>45199</v>
      </c>
      <c r="AL201" s="121" t="s">
        <v>746</v>
      </c>
      <c r="AM201" s="352" t="s">
        <v>913</v>
      </c>
      <c r="AN201" s="352"/>
      <c r="AO201" s="352" t="s">
        <v>526</v>
      </c>
      <c r="AP201" s="352"/>
      <c r="AQ201" s="361"/>
      <c r="AR201" s="361"/>
      <c r="AS201" s="361"/>
      <c r="AT201" s="361"/>
      <c r="AU201" s="352"/>
    </row>
    <row r="202" spans="1:47" ht="110.25" customHeight="1" x14ac:dyDescent="0.25">
      <c r="A202" s="350">
        <v>131</v>
      </c>
      <c r="B202" s="350">
        <v>40</v>
      </c>
      <c r="C202" s="350">
        <v>119</v>
      </c>
      <c r="D202" s="446"/>
      <c r="E202" s="354" t="s">
        <v>252</v>
      </c>
      <c r="F202" s="352" t="s">
        <v>193</v>
      </c>
      <c r="G202" s="358" t="s">
        <v>203</v>
      </c>
      <c r="H202" s="359" t="s">
        <v>255</v>
      </c>
      <c r="I202" s="352" t="s">
        <v>734</v>
      </c>
      <c r="J202" s="354" t="s">
        <v>45</v>
      </c>
      <c r="K202" s="355"/>
      <c r="L202" s="355">
        <v>8000</v>
      </c>
      <c r="M202" s="357">
        <v>9000</v>
      </c>
      <c r="N202" s="356"/>
      <c r="O202" s="356"/>
      <c r="P202" s="356"/>
      <c r="Q202" s="353"/>
      <c r="R202" s="361" t="s">
        <v>678</v>
      </c>
      <c r="S202" s="352" t="s">
        <v>525</v>
      </c>
      <c r="T202" s="352"/>
      <c r="U202" s="102"/>
      <c r="V202" s="117"/>
      <c r="W202" s="104"/>
      <c r="X202" s="118">
        <v>44865</v>
      </c>
      <c r="Y202" s="242">
        <v>9000</v>
      </c>
      <c r="Z202" s="391"/>
      <c r="AA202" s="391"/>
      <c r="AB202" s="415">
        <v>9000</v>
      </c>
      <c r="AC202" s="357">
        <v>16704</v>
      </c>
      <c r="AD202" s="365">
        <v>17000</v>
      </c>
      <c r="AE202" s="119">
        <f t="shared" si="7"/>
        <v>0.88888888888888884</v>
      </c>
      <c r="AF202" s="120"/>
      <c r="AG202" s="352" t="s">
        <v>698</v>
      </c>
      <c r="AH202" s="363" t="s">
        <v>1020</v>
      </c>
      <c r="AI202" s="118">
        <v>44835</v>
      </c>
      <c r="AJ202" s="118">
        <v>44866</v>
      </c>
      <c r="AK202" s="118">
        <v>45230</v>
      </c>
      <c r="AL202" s="121" t="s">
        <v>746</v>
      </c>
      <c r="AM202" s="352" t="s">
        <v>915</v>
      </c>
      <c r="AN202" s="352"/>
      <c r="AO202" s="352" t="s">
        <v>718</v>
      </c>
      <c r="AP202" s="352"/>
      <c r="AQ202" s="361"/>
      <c r="AR202" s="361"/>
      <c r="AS202" s="361"/>
      <c r="AT202" s="361"/>
      <c r="AU202" s="352"/>
    </row>
    <row r="203" spans="1:47" ht="76.5" customHeight="1" x14ac:dyDescent="0.25">
      <c r="A203" s="350">
        <v>132</v>
      </c>
      <c r="B203" s="350">
        <v>41</v>
      </c>
      <c r="C203" s="350">
        <v>120</v>
      </c>
      <c r="D203" s="446"/>
      <c r="E203" s="354" t="s">
        <v>252</v>
      </c>
      <c r="F203" s="352" t="s">
        <v>193</v>
      </c>
      <c r="G203" s="358" t="s">
        <v>203</v>
      </c>
      <c r="H203" s="359" t="s">
        <v>255</v>
      </c>
      <c r="I203" s="352" t="s">
        <v>243</v>
      </c>
      <c r="J203" s="354" t="s">
        <v>45</v>
      </c>
      <c r="K203" s="355"/>
      <c r="L203" s="355"/>
      <c r="M203" s="357">
        <v>600000</v>
      </c>
      <c r="N203" s="356"/>
      <c r="O203" s="356"/>
      <c r="P203" s="356"/>
      <c r="Q203" s="353"/>
      <c r="R203" s="361" t="s">
        <v>502</v>
      </c>
      <c r="S203" s="352" t="s">
        <v>526</v>
      </c>
      <c r="T203" s="352"/>
      <c r="U203" s="102"/>
      <c r="V203" s="117"/>
      <c r="W203" s="104"/>
      <c r="X203" s="118"/>
      <c r="Y203" s="242">
        <v>600000</v>
      </c>
      <c r="Z203" s="391"/>
      <c r="AA203" s="391"/>
      <c r="AB203" s="415">
        <v>600000</v>
      </c>
      <c r="AC203" s="357"/>
      <c r="AD203" s="365">
        <v>600000</v>
      </c>
      <c r="AE203" s="119">
        <f t="shared" si="7"/>
        <v>0</v>
      </c>
      <c r="AF203" s="120"/>
      <c r="AG203" s="352" t="s">
        <v>698</v>
      </c>
      <c r="AH203" s="363" t="s">
        <v>735</v>
      </c>
      <c r="AI203" s="118">
        <v>44571</v>
      </c>
      <c r="AJ203" s="118">
        <v>44621</v>
      </c>
      <c r="AK203" s="118">
        <v>44985</v>
      </c>
      <c r="AL203" s="121" t="s">
        <v>746</v>
      </c>
      <c r="AM203" s="225" t="s">
        <v>917</v>
      </c>
      <c r="AN203" s="352" t="s">
        <v>917</v>
      </c>
      <c r="AO203" s="352" t="s">
        <v>526</v>
      </c>
      <c r="AP203" s="352"/>
      <c r="AQ203" s="361"/>
      <c r="AR203" s="361"/>
      <c r="AS203" s="361"/>
      <c r="AT203" s="361"/>
      <c r="AU203" s="352"/>
    </row>
    <row r="204" spans="1:47" ht="172.5" customHeight="1" x14ac:dyDescent="0.25">
      <c r="A204" s="124">
        <v>133</v>
      </c>
      <c r="B204" s="124">
        <v>42</v>
      </c>
      <c r="C204" s="171"/>
      <c r="D204" s="446" t="s">
        <v>995</v>
      </c>
      <c r="E204" s="354" t="s">
        <v>252</v>
      </c>
      <c r="F204" s="352" t="s">
        <v>193</v>
      </c>
      <c r="G204" s="358" t="s">
        <v>203</v>
      </c>
      <c r="H204" s="359" t="s">
        <v>255</v>
      </c>
      <c r="I204" s="352" t="s">
        <v>1001</v>
      </c>
      <c r="J204" s="354" t="s">
        <v>45</v>
      </c>
      <c r="K204" s="126"/>
      <c r="L204" s="126"/>
      <c r="M204" s="241"/>
      <c r="N204" s="356"/>
      <c r="O204" s="356"/>
      <c r="P204" s="356"/>
      <c r="Q204" s="353"/>
      <c r="R204" s="127"/>
      <c r="S204" s="128"/>
      <c r="T204" s="128"/>
      <c r="U204" s="129" t="s">
        <v>740</v>
      </c>
      <c r="V204" s="165"/>
      <c r="W204" s="164"/>
      <c r="X204" s="132">
        <v>44742</v>
      </c>
      <c r="Y204" s="242"/>
      <c r="Z204" s="391"/>
      <c r="AA204" s="391">
        <f>AD204</f>
        <v>7162000</v>
      </c>
      <c r="AB204" s="415">
        <v>7162000</v>
      </c>
      <c r="AC204" s="242">
        <v>7162000</v>
      </c>
      <c r="AD204" s="302">
        <v>7162000</v>
      </c>
      <c r="AE204" s="119"/>
      <c r="AF204" s="120"/>
      <c r="AG204" s="352" t="s">
        <v>700</v>
      </c>
      <c r="AH204" s="363" t="s">
        <v>720</v>
      </c>
      <c r="AI204" s="118">
        <v>44652</v>
      </c>
      <c r="AJ204" s="118">
        <v>44743</v>
      </c>
      <c r="AK204" s="118">
        <v>45838</v>
      </c>
      <c r="AL204" s="121" t="s">
        <v>747</v>
      </c>
      <c r="AM204" s="352" t="s">
        <v>918</v>
      </c>
      <c r="AN204" s="352"/>
      <c r="AO204" s="352" t="s">
        <v>525</v>
      </c>
      <c r="AP204" s="352"/>
      <c r="AQ204" s="361"/>
      <c r="AR204" s="361"/>
      <c r="AS204" s="361"/>
      <c r="AT204" s="361"/>
      <c r="AU204" s="352"/>
    </row>
    <row r="205" spans="1:47" ht="103.5" customHeight="1" x14ac:dyDescent="0.25">
      <c r="A205" s="350">
        <v>134</v>
      </c>
      <c r="B205" s="350">
        <v>43</v>
      </c>
      <c r="C205" s="350">
        <v>121</v>
      </c>
      <c r="D205" s="446"/>
      <c r="E205" s="354" t="s">
        <v>252</v>
      </c>
      <c r="F205" s="352" t="s">
        <v>68</v>
      </c>
      <c r="G205" s="358" t="s">
        <v>91</v>
      </c>
      <c r="H205" s="359" t="s">
        <v>287</v>
      </c>
      <c r="I205" s="352" t="s">
        <v>1088</v>
      </c>
      <c r="J205" s="354" t="s">
        <v>45</v>
      </c>
      <c r="K205" s="355"/>
      <c r="L205" s="355"/>
      <c r="M205" s="357">
        <v>300000</v>
      </c>
      <c r="N205" s="356"/>
      <c r="O205" s="356"/>
      <c r="P205" s="356"/>
      <c r="Q205" s="353"/>
      <c r="R205" s="361" t="s">
        <v>518</v>
      </c>
      <c r="S205" s="352" t="s">
        <v>526</v>
      </c>
      <c r="T205" s="120" t="s">
        <v>690</v>
      </c>
      <c r="U205" s="102"/>
      <c r="V205" s="103"/>
      <c r="W205" s="104"/>
      <c r="X205" s="118" t="s">
        <v>740</v>
      </c>
      <c r="Y205" s="242">
        <v>300000</v>
      </c>
      <c r="Z205" s="391">
        <f>Y205-AD205</f>
        <v>65000</v>
      </c>
      <c r="AA205" s="391"/>
      <c r="AB205" s="415">
        <f>300000-Z205</f>
        <v>235000</v>
      </c>
      <c r="AC205" s="242">
        <v>235672.8</v>
      </c>
      <c r="AD205" s="365">
        <v>235000</v>
      </c>
      <c r="AE205" s="119">
        <f>((AD205-M205)/M205)</f>
        <v>-0.21666666666666667</v>
      </c>
      <c r="AF205" s="120"/>
      <c r="AG205" s="352" t="s">
        <v>700</v>
      </c>
      <c r="AH205" s="363" t="s">
        <v>736</v>
      </c>
      <c r="AI205" s="118">
        <v>44743</v>
      </c>
      <c r="AJ205" s="118">
        <v>44805</v>
      </c>
      <c r="AK205" s="118">
        <v>45169</v>
      </c>
      <c r="AL205" s="121" t="s">
        <v>746</v>
      </c>
      <c r="AM205" s="352" t="s">
        <v>919</v>
      </c>
      <c r="AN205" s="352"/>
      <c r="AO205" s="352" t="s">
        <v>526</v>
      </c>
      <c r="AP205" s="352"/>
      <c r="AQ205" s="361"/>
      <c r="AR205" s="361"/>
      <c r="AS205" s="361"/>
      <c r="AT205" s="361"/>
      <c r="AU205" s="352"/>
    </row>
    <row r="206" spans="1:47" ht="102" customHeight="1" x14ac:dyDescent="0.25">
      <c r="A206" s="350">
        <v>135</v>
      </c>
      <c r="B206" s="350">
        <v>44</v>
      </c>
      <c r="C206" s="350">
        <v>122</v>
      </c>
      <c r="D206" s="446"/>
      <c r="E206" s="354" t="s">
        <v>252</v>
      </c>
      <c r="F206" s="352" t="s">
        <v>68</v>
      </c>
      <c r="G206" s="358" t="s">
        <v>91</v>
      </c>
      <c r="H206" s="359" t="s">
        <v>287</v>
      </c>
      <c r="I206" s="352" t="s">
        <v>767</v>
      </c>
      <c r="J206" s="354" t="s">
        <v>45</v>
      </c>
      <c r="K206" s="355"/>
      <c r="L206" s="355"/>
      <c r="M206" s="357">
        <v>300000</v>
      </c>
      <c r="N206" s="356"/>
      <c r="O206" s="356"/>
      <c r="P206" s="356"/>
      <c r="Q206" s="353"/>
      <c r="R206" s="351" t="s">
        <v>471</v>
      </c>
      <c r="S206" s="352" t="s">
        <v>526</v>
      </c>
      <c r="T206" s="352"/>
      <c r="U206" s="102">
        <v>146322.4</v>
      </c>
      <c r="V206" s="349" t="s">
        <v>496</v>
      </c>
      <c r="W206" s="360" t="s">
        <v>531</v>
      </c>
      <c r="X206" s="118">
        <v>44561</v>
      </c>
      <c r="Y206" s="242">
        <v>300000</v>
      </c>
      <c r="Z206" s="391">
        <f>Y206-AD206</f>
        <v>94000</v>
      </c>
      <c r="AA206" s="391"/>
      <c r="AB206" s="415">
        <f>300000-Z206</f>
        <v>206000</v>
      </c>
      <c r="AC206" s="357">
        <v>175961.79</v>
      </c>
      <c r="AD206" s="365">
        <v>206000</v>
      </c>
      <c r="AE206" s="119">
        <f>((AD206-M206)/M206)</f>
        <v>-0.31333333333333335</v>
      </c>
      <c r="AF206" s="120"/>
      <c r="AG206" s="352" t="s">
        <v>700</v>
      </c>
      <c r="AH206" s="363" t="s">
        <v>737</v>
      </c>
      <c r="AI206" s="118">
        <v>44470</v>
      </c>
      <c r="AJ206" s="118">
        <v>44562</v>
      </c>
      <c r="AK206" s="118">
        <v>44926</v>
      </c>
      <c r="AL206" s="121" t="s">
        <v>746</v>
      </c>
      <c r="AM206" s="352" t="s">
        <v>920</v>
      </c>
      <c r="AN206" s="352"/>
      <c r="AO206" s="352" t="s">
        <v>526</v>
      </c>
      <c r="AP206" s="352"/>
      <c r="AQ206" s="361"/>
      <c r="AR206" s="361"/>
      <c r="AS206" s="361"/>
      <c r="AT206" s="361"/>
      <c r="AU206" s="352"/>
    </row>
    <row r="207" spans="1:47" ht="81" customHeight="1" x14ac:dyDescent="0.25">
      <c r="A207" s="350">
        <v>136</v>
      </c>
      <c r="B207" s="350">
        <v>45</v>
      </c>
      <c r="C207" s="350">
        <v>123</v>
      </c>
      <c r="D207" s="446"/>
      <c r="E207" s="354" t="s">
        <v>252</v>
      </c>
      <c r="F207" s="352" t="s">
        <v>68</v>
      </c>
      <c r="G207" s="358" t="s">
        <v>91</v>
      </c>
      <c r="H207" s="359" t="s">
        <v>287</v>
      </c>
      <c r="I207" s="352" t="s">
        <v>738</v>
      </c>
      <c r="J207" s="354" t="s">
        <v>45</v>
      </c>
      <c r="K207" s="355"/>
      <c r="L207" s="355"/>
      <c r="M207" s="357">
        <v>370000</v>
      </c>
      <c r="N207" s="356"/>
      <c r="O207" s="356"/>
      <c r="P207" s="356"/>
      <c r="Q207" s="353"/>
      <c r="R207" s="361" t="s">
        <v>678</v>
      </c>
      <c r="S207" s="352" t="s">
        <v>526</v>
      </c>
      <c r="T207" s="352" t="s">
        <v>691</v>
      </c>
      <c r="U207" s="102"/>
      <c r="V207" s="117"/>
      <c r="W207" s="104"/>
      <c r="X207" s="118" t="s">
        <v>740</v>
      </c>
      <c r="Y207" s="242">
        <v>370000</v>
      </c>
      <c r="Z207" s="391"/>
      <c r="AA207" s="391"/>
      <c r="AB207" s="415">
        <v>370000</v>
      </c>
      <c r="AC207" s="357"/>
      <c r="AD207" s="365">
        <v>370000</v>
      </c>
      <c r="AE207" s="119">
        <f>((AD207-M207)/M207)</f>
        <v>0</v>
      </c>
      <c r="AF207" s="120"/>
      <c r="AG207" s="352" t="s">
        <v>700</v>
      </c>
      <c r="AH207" s="363" t="s">
        <v>739</v>
      </c>
      <c r="AI207" s="352" t="s">
        <v>741</v>
      </c>
      <c r="AJ207" s="352" t="s">
        <v>741</v>
      </c>
      <c r="AK207" s="352" t="s">
        <v>740</v>
      </c>
      <c r="AL207" s="121" t="s">
        <v>746</v>
      </c>
      <c r="AM207" s="225" t="s">
        <v>740</v>
      </c>
      <c r="AN207" s="225" t="s">
        <v>740</v>
      </c>
      <c r="AO207" s="352" t="s">
        <v>526</v>
      </c>
      <c r="AP207" s="352"/>
      <c r="AQ207" s="361"/>
      <c r="AR207" s="361"/>
      <c r="AS207" s="361"/>
      <c r="AT207" s="361"/>
      <c r="AU207" s="352"/>
    </row>
    <row r="208" spans="1:47" ht="188.25" customHeight="1" x14ac:dyDescent="0.25">
      <c r="A208" s="350">
        <v>137</v>
      </c>
      <c r="B208" s="350">
        <v>46</v>
      </c>
      <c r="C208" s="350">
        <v>124</v>
      </c>
      <c r="D208" s="446"/>
      <c r="E208" s="354" t="s">
        <v>252</v>
      </c>
      <c r="F208" s="352" t="s">
        <v>194</v>
      </c>
      <c r="G208" s="358" t="s">
        <v>204</v>
      </c>
      <c r="H208" s="359" t="s">
        <v>313</v>
      </c>
      <c r="I208" s="352" t="s">
        <v>745</v>
      </c>
      <c r="J208" s="354" t="s">
        <v>45</v>
      </c>
      <c r="K208" s="355">
        <v>2700000</v>
      </c>
      <c r="L208" s="355">
        <v>2050000</v>
      </c>
      <c r="M208" s="357">
        <v>2500000</v>
      </c>
      <c r="N208" s="356"/>
      <c r="O208" s="356"/>
      <c r="P208" s="356"/>
      <c r="Q208" s="353"/>
      <c r="R208" s="361" t="s">
        <v>502</v>
      </c>
      <c r="S208" s="352" t="s">
        <v>524</v>
      </c>
      <c r="T208" s="352"/>
      <c r="U208" s="102"/>
      <c r="V208" s="117"/>
      <c r="W208" s="104"/>
      <c r="X208" s="118" t="s">
        <v>740</v>
      </c>
      <c r="Y208" s="242">
        <v>2500000</v>
      </c>
      <c r="Z208" s="391"/>
      <c r="AA208" s="391"/>
      <c r="AB208" s="415">
        <v>2500000</v>
      </c>
      <c r="AC208" s="357">
        <v>6129627.9199999999</v>
      </c>
      <c r="AD208" s="365">
        <v>6130000</v>
      </c>
      <c r="AE208" s="119">
        <f>((AD208-M208)/M208)</f>
        <v>1.452</v>
      </c>
      <c r="AF208" s="120"/>
      <c r="AG208" s="352" t="s">
        <v>700</v>
      </c>
      <c r="AH208" s="363" t="s">
        <v>1021</v>
      </c>
      <c r="AI208" s="118">
        <v>44655</v>
      </c>
      <c r="AJ208" s="118">
        <v>44743</v>
      </c>
      <c r="AK208" s="118">
        <v>44926</v>
      </c>
      <c r="AL208" s="121" t="s">
        <v>746</v>
      </c>
      <c r="AM208" s="352" t="s">
        <v>921</v>
      </c>
      <c r="AN208" s="352"/>
      <c r="AO208" s="352" t="s">
        <v>524</v>
      </c>
      <c r="AP208" s="352"/>
      <c r="AQ208" s="361"/>
      <c r="AR208" s="361"/>
      <c r="AS208" s="361"/>
      <c r="AT208" s="361"/>
      <c r="AU208" s="352"/>
    </row>
    <row r="209" spans="1:47" s="179" customFormat="1" ht="189" customHeight="1" x14ac:dyDescent="0.25">
      <c r="A209" s="157"/>
      <c r="B209" s="157"/>
      <c r="C209" s="205">
        <v>125</v>
      </c>
      <c r="D209" s="446"/>
      <c r="E209" s="178" t="s">
        <v>252</v>
      </c>
      <c r="F209" s="128" t="s">
        <v>194</v>
      </c>
      <c r="G209" s="128" t="s">
        <v>204</v>
      </c>
      <c r="H209" s="319" t="s">
        <v>313</v>
      </c>
      <c r="I209" s="128" t="s">
        <v>244</v>
      </c>
      <c r="J209" s="178" t="s">
        <v>45</v>
      </c>
      <c r="K209" s="135"/>
      <c r="L209" s="135">
        <v>500000</v>
      </c>
      <c r="M209" s="242">
        <v>100000</v>
      </c>
      <c r="N209" s="356"/>
      <c r="O209" s="356"/>
      <c r="P209" s="356"/>
      <c r="Q209" s="353"/>
      <c r="R209" s="127" t="s">
        <v>502</v>
      </c>
      <c r="S209" s="110" t="s">
        <v>526</v>
      </c>
      <c r="T209" s="110"/>
      <c r="U209" s="137"/>
      <c r="V209" s="226"/>
      <c r="W209" s="221"/>
      <c r="X209" s="222"/>
      <c r="Y209" s="241">
        <v>100000</v>
      </c>
      <c r="Z209" s="423">
        <f>Y209</f>
        <v>100000</v>
      </c>
      <c r="AA209" s="423"/>
      <c r="AB209" s="424"/>
      <c r="AC209" s="241"/>
      <c r="AD209" s="301"/>
      <c r="AE209" s="159"/>
      <c r="AF209" s="160"/>
      <c r="AG209" s="128"/>
      <c r="AH209" s="256"/>
      <c r="AI209" s="128"/>
      <c r="AJ209" s="128"/>
      <c r="AK209" s="128"/>
      <c r="AL209" s="161"/>
      <c r="AM209" s="128"/>
      <c r="AN209" s="128"/>
      <c r="AO209" s="128"/>
      <c r="AP209" s="128"/>
      <c r="AQ209" s="127"/>
      <c r="AR209" s="127"/>
      <c r="AS209" s="127"/>
      <c r="AT209" s="127"/>
      <c r="AU209" s="128"/>
    </row>
    <row r="210" spans="1:47" s="179" customFormat="1" ht="189" customHeight="1" x14ac:dyDescent="0.25">
      <c r="A210" s="157"/>
      <c r="B210" s="157"/>
      <c r="C210" s="205">
        <v>126</v>
      </c>
      <c r="D210" s="446"/>
      <c r="E210" s="178" t="s">
        <v>252</v>
      </c>
      <c r="F210" s="128" t="s">
        <v>194</v>
      </c>
      <c r="G210" s="128" t="s">
        <v>204</v>
      </c>
      <c r="H210" s="319" t="s">
        <v>313</v>
      </c>
      <c r="I210" s="128" t="s">
        <v>246</v>
      </c>
      <c r="J210" s="178" t="s">
        <v>45</v>
      </c>
      <c r="K210" s="135"/>
      <c r="L210" s="135"/>
      <c r="M210" s="242">
        <v>4040000</v>
      </c>
      <c r="N210" s="356"/>
      <c r="O210" s="356"/>
      <c r="P210" s="356"/>
      <c r="Q210" s="353"/>
      <c r="R210" s="127" t="s">
        <v>502</v>
      </c>
      <c r="S210" s="110" t="s">
        <v>524</v>
      </c>
      <c r="T210" s="110"/>
      <c r="U210" s="137"/>
      <c r="V210" s="226"/>
      <c r="W210" s="221"/>
      <c r="X210" s="222"/>
      <c r="Y210" s="241">
        <v>4040000</v>
      </c>
      <c r="Z210" s="423">
        <f>Y210</f>
        <v>4040000</v>
      </c>
      <c r="AA210" s="423"/>
      <c r="AB210" s="424"/>
      <c r="AC210" s="241"/>
      <c r="AD210" s="301"/>
      <c r="AE210" s="159"/>
      <c r="AF210" s="160"/>
      <c r="AG210" s="128"/>
      <c r="AH210" s="256"/>
      <c r="AI210" s="128"/>
      <c r="AJ210" s="128"/>
      <c r="AK210" s="128"/>
      <c r="AL210" s="161"/>
      <c r="AM210" s="128"/>
      <c r="AN210" s="128"/>
      <c r="AO210" s="128"/>
      <c r="AP210" s="128"/>
      <c r="AQ210" s="127"/>
      <c r="AR210" s="127"/>
      <c r="AS210" s="127"/>
      <c r="AT210" s="127"/>
      <c r="AU210" s="128"/>
    </row>
    <row r="211" spans="1:47" s="179" customFormat="1" ht="236.25" customHeight="1" x14ac:dyDescent="0.25">
      <c r="A211" s="157"/>
      <c r="B211" s="157"/>
      <c r="C211" s="205">
        <v>127</v>
      </c>
      <c r="D211" s="446"/>
      <c r="E211" s="178" t="s">
        <v>252</v>
      </c>
      <c r="F211" s="128">
        <v>5191</v>
      </c>
      <c r="G211" s="128" t="s">
        <v>155</v>
      </c>
      <c r="H211" s="319" t="s">
        <v>306</v>
      </c>
      <c r="I211" s="128" t="s">
        <v>247</v>
      </c>
      <c r="J211" s="178" t="s">
        <v>45</v>
      </c>
      <c r="K211" s="135"/>
      <c r="L211" s="135"/>
      <c r="M211" s="242">
        <v>300000</v>
      </c>
      <c r="N211" s="356"/>
      <c r="O211" s="356"/>
      <c r="P211" s="356"/>
      <c r="Q211" s="353"/>
      <c r="R211" s="127" t="s">
        <v>471</v>
      </c>
      <c r="S211" s="110" t="s">
        <v>526</v>
      </c>
      <c r="T211" s="110"/>
      <c r="U211" s="137">
        <v>490343.26</v>
      </c>
      <c r="V211" s="227" t="s">
        <v>523</v>
      </c>
      <c r="W211" s="221" t="s">
        <v>933</v>
      </c>
      <c r="X211" s="222"/>
      <c r="Y211" s="241">
        <v>300000</v>
      </c>
      <c r="Z211" s="423">
        <f>Y211</f>
        <v>300000</v>
      </c>
      <c r="AA211" s="423"/>
      <c r="AB211" s="424"/>
      <c r="AC211" s="241"/>
      <c r="AD211" s="301"/>
      <c r="AE211" s="159"/>
      <c r="AF211" s="160"/>
      <c r="AG211" s="128"/>
      <c r="AH211" s="256"/>
      <c r="AI211" s="128"/>
      <c r="AJ211" s="128"/>
      <c r="AK211" s="128"/>
      <c r="AL211" s="161"/>
      <c r="AM211" s="128"/>
      <c r="AN211" s="128"/>
      <c r="AO211" s="128"/>
      <c r="AP211" s="128"/>
      <c r="AQ211" s="127"/>
      <c r="AR211" s="127"/>
      <c r="AS211" s="127"/>
      <c r="AT211" s="127"/>
      <c r="AU211" s="128"/>
    </row>
    <row r="212" spans="1:47" s="179" customFormat="1" ht="141.75" customHeight="1" x14ac:dyDescent="0.25">
      <c r="A212" s="157"/>
      <c r="B212" s="157"/>
      <c r="C212" s="205">
        <v>128</v>
      </c>
      <c r="D212" s="446"/>
      <c r="E212" s="178" t="s">
        <v>252</v>
      </c>
      <c r="F212" s="128" t="s">
        <v>70</v>
      </c>
      <c r="G212" s="128" t="s">
        <v>93</v>
      </c>
      <c r="H212" s="319" t="s">
        <v>290</v>
      </c>
      <c r="I212" s="128" t="s">
        <v>248</v>
      </c>
      <c r="J212" s="178" t="s">
        <v>45</v>
      </c>
      <c r="K212" s="135">
        <v>306000</v>
      </c>
      <c r="L212" s="135">
        <v>950000</v>
      </c>
      <c r="M212" s="242">
        <v>910000</v>
      </c>
      <c r="N212" s="356"/>
      <c r="O212" s="356"/>
      <c r="P212" s="356"/>
      <c r="Q212" s="353"/>
      <c r="R212" s="127" t="s">
        <v>471</v>
      </c>
      <c r="S212" s="110" t="s">
        <v>524</v>
      </c>
      <c r="T212" s="110"/>
      <c r="U212" s="137">
        <v>623763.76</v>
      </c>
      <c r="V212" s="228" t="s">
        <v>497</v>
      </c>
      <c r="W212" s="138" t="s">
        <v>531</v>
      </c>
      <c r="X212" s="222">
        <v>44293</v>
      </c>
      <c r="Y212" s="241">
        <v>910000</v>
      </c>
      <c r="Z212" s="423">
        <f>Y212</f>
        <v>910000</v>
      </c>
      <c r="AA212" s="423"/>
      <c r="AB212" s="424"/>
      <c r="AC212" s="241"/>
      <c r="AD212" s="301"/>
      <c r="AE212" s="159"/>
      <c r="AF212" s="160"/>
      <c r="AG212" s="128"/>
      <c r="AH212" s="256"/>
      <c r="AI212" s="128"/>
      <c r="AJ212" s="128"/>
      <c r="AK212" s="128"/>
      <c r="AL212" s="161"/>
      <c r="AM212" s="128"/>
      <c r="AN212" s="128"/>
      <c r="AO212" s="128"/>
      <c r="AP212" s="128"/>
      <c r="AQ212" s="127"/>
      <c r="AR212" s="127"/>
      <c r="AS212" s="127"/>
      <c r="AT212" s="127"/>
      <c r="AU212" s="128"/>
    </row>
    <row r="213" spans="1:47" s="179" customFormat="1" ht="141.75" customHeight="1" x14ac:dyDescent="0.25">
      <c r="A213" s="157"/>
      <c r="B213" s="157"/>
      <c r="C213" s="205">
        <v>129</v>
      </c>
      <c r="D213" s="446"/>
      <c r="E213" s="178" t="s">
        <v>252</v>
      </c>
      <c r="F213" s="128" t="s">
        <v>70</v>
      </c>
      <c r="G213" s="128" t="s">
        <v>93</v>
      </c>
      <c r="H213" s="319" t="s">
        <v>290</v>
      </c>
      <c r="I213" s="128" t="s">
        <v>249</v>
      </c>
      <c r="J213" s="178" t="s">
        <v>45</v>
      </c>
      <c r="K213" s="135"/>
      <c r="L213" s="135">
        <v>35000</v>
      </c>
      <c r="M213" s="242">
        <v>90000</v>
      </c>
      <c r="N213" s="356"/>
      <c r="O213" s="356"/>
      <c r="P213" s="356"/>
      <c r="Q213" s="353"/>
      <c r="R213" s="127" t="s">
        <v>501</v>
      </c>
      <c r="S213" s="110" t="s">
        <v>526</v>
      </c>
      <c r="T213" s="110"/>
      <c r="U213" s="137"/>
      <c r="V213" s="227" t="s">
        <v>622</v>
      </c>
      <c r="W213" s="221"/>
      <c r="X213" s="222"/>
      <c r="Y213" s="241">
        <v>90000</v>
      </c>
      <c r="Z213" s="423">
        <f>Y213</f>
        <v>90000</v>
      </c>
      <c r="AA213" s="423"/>
      <c r="AB213" s="424"/>
      <c r="AC213" s="241"/>
      <c r="AD213" s="301"/>
      <c r="AE213" s="159"/>
      <c r="AF213" s="160"/>
      <c r="AG213" s="128"/>
      <c r="AH213" s="256"/>
      <c r="AI213" s="128"/>
      <c r="AJ213" s="128"/>
      <c r="AK213" s="128"/>
      <c r="AL213" s="161"/>
      <c r="AM213" s="128"/>
      <c r="AN213" s="128"/>
      <c r="AO213" s="128"/>
      <c r="AP213" s="128"/>
      <c r="AQ213" s="127"/>
      <c r="AR213" s="127"/>
      <c r="AS213" s="127"/>
      <c r="AT213" s="127"/>
      <c r="AU213" s="128"/>
    </row>
    <row r="214" spans="1:47" ht="75" customHeight="1" x14ac:dyDescent="0.25">
      <c r="A214" s="350">
        <v>138</v>
      </c>
      <c r="B214" s="350">
        <v>47</v>
      </c>
      <c r="C214" s="350">
        <v>130</v>
      </c>
      <c r="D214" s="446"/>
      <c r="E214" s="354" t="s">
        <v>252</v>
      </c>
      <c r="F214" s="352" t="s">
        <v>195</v>
      </c>
      <c r="G214" s="358" t="s">
        <v>205</v>
      </c>
      <c r="H214" s="359" t="s">
        <v>314</v>
      </c>
      <c r="I214" s="352" t="s">
        <v>250</v>
      </c>
      <c r="J214" s="354" t="s">
        <v>45</v>
      </c>
      <c r="K214" s="355"/>
      <c r="L214" s="355">
        <v>1520000</v>
      </c>
      <c r="M214" s="357">
        <v>1200000</v>
      </c>
      <c r="N214" s="356"/>
      <c r="O214" s="356"/>
      <c r="P214" s="356"/>
      <c r="Q214" s="353"/>
      <c r="R214" s="361" t="s">
        <v>502</v>
      </c>
      <c r="S214" s="110" t="s">
        <v>524</v>
      </c>
      <c r="T214" s="110"/>
      <c r="U214" s="137"/>
      <c r="V214" s="226"/>
      <c r="W214" s="221"/>
      <c r="X214" s="118" t="s">
        <v>740</v>
      </c>
      <c r="Y214" s="242">
        <v>1200000</v>
      </c>
      <c r="Z214" s="391"/>
      <c r="AA214" s="391"/>
      <c r="AB214" s="415">
        <v>1200000</v>
      </c>
      <c r="AC214" s="357">
        <v>1125002.42</v>
      </c>
      <c r="AD214" s="365">
        <v>1200000</v>
      </c>
      <c r="AE214" s="119">
        <f>((AD214-M214)/M214)</f>
        <v>0</v>
      </c>
      <c r="AF214" s="120"/>
      <c r="AG214" s="352" t="s">
        <v>700</v>
      </c>
      <c r="AH214" s="363" t="s">
        <v>742</v>
      </c>
      <c r="AI214" s="118">
        <v>44655</v>
      </c>
      <c r="AJ214" s="118">
        <v>44743</v>
      </c>
      <c r="AK214" s="118">
        <v>44895</v>
      </c>
      <c r="AL214" s="121" t="s">
        <v>746</v>
      </c>
      <c r="AM214" s="352" t="s">
        <v>922</v>
      </c>
      <c r="AN214" s="352"/>
      <c r="AO214" s="352" t="s">
        <v>526</v>
      </c>
      <c r="AP214" s="352"/>
      <c r="AQ214" s="361"/>
      <c r="AR214" s="361"/>
      <c r="AS214" s="361"/>
      <c r="AT214" s="361"/>
      <c r="AU214" s="352"/>
    </row>
    <row r="215" spans="1:47" ht="63" customHeight="1" x14ac:dyDescent="0.25">
      <c r="A215" s="157"/>
      <c r="B215" s="157"/>
      <c r="C215" s="350">
        <v>131</v>
      </c>
      <c r="D215" s="446"/>
      <c r="E215" s="178" t="s">
        <v>252</v>
      </c>
      <c r="F215" s="128" t="s">
        <v>196</v>
      </c>
      <c r="G215" s="128" t="s">
        <v>206</v>
      </c>
      <c r="H215" s="319" t="s">
        <v>315</v>
      </c>
      <c r="I215" s="128" t="s">
        <v>251</v>
      </c>
      <c r="J215" s="178" t="s">
        <v>45</v>
      </c>
      <c r="K215" s="355"/>
      <c r="L215" s="355">
        <v>72000</v>
      </c>
      <c r="M215" s="357">
        <v>838000</v>
      </c>
      <c r="N215" s="356"/>
      <c r="O215" s="356"/>
      <c r="P215" s="356"/>
      <c r="Q215" s="353"/>
      <c r="R215" s="361" t="s">
        <v>471</v>
      </c>
      <c r="S215" s="110" t="s">
        <v>524</v>
      </c>
      <c r="T215" s="110" t="s">
        <v>938</v>
      </c>
      <c r="U215" s="137">
        <v>40333.199999999997</v>
      </c>
      <c r="V215" s="227" t="s">
        <v>937</v>
      </c>
      <c r="W215" s="221" t="s">
        <v>951</v>
      </c>
      <c r="X215" s="118" t="s">
        <v>952</v>
      </c>
      <c r="Y215" s="241">
        <v>838000</v>
      </c>
      <c r="Z215" s="423">
        <f>Y215</f>
        <v>838000</v>
      </c>
      <c r="AA215" s="423"/>
      <c r="AB215" s="424"/>
      <c r="AC215" s="241"/>
      <c r="AD215" s="301"/>
      <c r="AE215" s="159"/>
      <c r="AF215" s="160"/>
      <c r="AG215" s="128"/>
      <c r="AH215" s="256"/>
      <c r="AI215" s="132"/>
      <c r="AJ215" s="132"/>
      <c r="AK215" s="132"/>
      <c r="AL215" s="161"/>
      <c r="AM215" s="128"/>
      <c r="AN215" s="128"/>
      <c r="AO215" s="128"/>
      <c r="AP215" s="128"/>
      <c r="AQ215" s="361"/>
      <c r="AR215" s="361"/>
      <c r="AS215" s="361"/>
      <c r="AT215" s="361"/>
      <c r="AU215" s="352"/>
    </row>
    <row r="216" spans="1:47" s="179" customFormat="1" ht="60.75" customHeight="1" x14ac:dyDescent="0.25">
      <c r="A216" s="157"/>
      <c r="B216" s="157"/>
      <c r="C216" s="205">
        <v>132</v>
      </c>
      <c r="D216" s="446"/>
      <c r="E216" s="178" t="s">
        <v>252</v>
      </c>
      <c r="F216" s="128" t="s">
        <v>195</v>
      </c>
      <c r="G216" s="128" t="s">
        <v>205</v>
      </c>
      <c r="H216" s="319" t="s">
        <v>314</v>
      </c>
      <c r="I216" s="128" t="s">
        <v>245</v>
      </c>
      <c r="J216" s="178" t="s">
        <v>45</v>
      </c>
      <c r="K216" s="135"/>
      <c r="L216" s="135"/>
      <c r="M216" s="242">
        <v>2940000</v>
      </c>
      <c r="N216" s="356"/>
      <c r="O216" s="356"/>
      <c r="P216" s="356"/>
      <c r="Q216" s="353"/>
      <c r="R216" s="585" t="s">
        <v>471</v>
      </c>
      <c r="S216" s="598" t="s">
        <v>524</v>
      </c>
      <c r="T216" s="598"/>
      <c r="U216" s="434">
        <v>20033582.170000002</v>
      </c>
      <c r="V216" s="437" t="s">
        <v>1091</v>
      </c>
      <c r="W216" s="440" t="s">
        <v>555</v>
      </c>
      <c r="X216" s="443">
        <v>44561</v>
      </c>
      <c r="Y216" s="241">
        <v>2940000</v>
      </c>
      <c r="Z216" s="423">
        <f>Y216</f>
        <v>2940000</v>
      </c>
      <c r="AA216" s="423"/>
      <c r="AB216" s="424"/>
      <c r="AC216" s="241"/>
      <c r="AD216" s="301"/>
      <c r="AE216" s="159"/>
      <c r="AF216" s="160"/>
      <c r="AG216" s="128"/>
      <c r="AH216" s="256"/>
      <c r="AI216" s="128"/>
      <c r="AJ216" s="128"/>
      <c r="AK216" s="128"/>
      <c r="AL216" s="161"/>
      <c r="AM216" s="128"/>
      <c r="AN216" s="128"/>
      <c r="AO216" s="128"/>
      <c r="AP216" s="128"/>
      <c r="AQ216" s="127"/>
      <c r="AR216" s="127"/>
      <c r="AS216" s="127"/>
      <c r="AT216" s="127"/>
      <c r="AU216" s="128"/>
    </row>
    <row r="217" spans="1:47" s="179" customFormat="1" ht="75" customHeight="1" x14ac:dyDescent="0.25">
      <c r="A217" s="157"/>
      <c r="B217" s="157"/>
      <c r="C217" s="205">
        <v>133</v>
      </c>
      <c r="D217" s="446"/>
      <c r="E217" s="178" t="s">
        <v>252</v>
      </c>
      <c r="F217" s="128" t="s">
        <v>194</v>
      </c>
      <c r="G217" s="128" t="s">
        <v>204</v>
      </c>
      <c r="H217" s="319" t="s">
        <v>313</v>
      </c>
      <c r="I217" s="128" t="s">
        <v>245</v>
      </c>
      <c r="J217" s="178" t="s">
        <v>45</v>
      </c>
      <c r="K217" s="135"/>
      <c r="L217" s="135"/>
      <c r="M217" s="242">
        <v>16690000</v>
      </c>
      <c r="N217" s="356"/>
      <c r="O217" s="356"/>
      <c r="P217" s="356"/>
      <c r="Q217" s="353"/>
      <c r="R217" s="597"/>
      <c r="S217" s="599"/>
      <c r="T217" s="599"/>
      <c r="U217" s="435"/>
      <c r="V217" s="438"/>
      <c r="W217" s="441"/>
      <c r="X217" s="444"/>
      <c r="Y217" s="241">
        <v>16690000</v>
      </c>
      <c r="Z217" s="423">
        <f>Y217</f>
        <v>16690000</v>
      </c>
      <c r="AA217" s="423"/>
      <c r="AB217" s="424"/>
      <c r="AC217" s="241"/>
      <c r="AD217" s="301"/>
      <c r="AE217" s="159"/>
      <c r="AF217" s="160"/>
      <c r="AG217" s="128"/>
      <c r="AH217" s="256"/>
      <c r="AI217" s="128"/>
      <c r="AJ217" s="128"/>
      <c r="AK217" s="128"/>
      <c r="AL217" s="161"/>
      <c r="AM217" s="128"/>
      <c r="AN217" s="128"/>
      <c r="AO217" s="128"/>
      <c r="AP217" s="128"/>
      <c r="AQ217" s="127"/>
      <c r="AR217" s="127"/>
      <c r="AS217" s="127"/>
      <c r="AT217" s="127"/>
      <c r="AU217" s="128"/>
    </row>
    <row r="218" spans="1:47" s="179" customFormat="1" ht="49.5" customHeight="1" x14ac:dyDescent="0.25">
      <c r="A218" s="157"/>
      <c r="B218" s="157"/>
      <c r="C218" s="205">
        <v>134</v>
      </c>
      <c r="D218" s="446"/>
      <c r="E218" s="178" t="s">
        <v>252</v>
      </c>
      <c r="F218" s="128" t="s">
        <v>196</v>
      </c>
      <c r="G218" s="128" t="s">
        <v>206</v>
      </c>
      <c r="H218" s="319" t="s">
        <v>315</v>
      </c>
      <c r="I218" s="128" t="s">
        <v>245</v>
      </c>
      <c r="J218" s="178" t="s">
        <v>45</v>
      </c>
      <c r="K218" s="135"/>
      <c r="L218" s="135"/>
      <c r="M218" s="242">
        <v>2370000</v>
      </c>
      <c r="N218" s="356"/>
      <c r="O218" s="356"/>
      <c r="P218" s="356"/>
      <c r="Q218" s="353"/>
      <c r="R218" s="586"/>
      <c r="S218" s="600"/>
      <c r="T218" s="600"/>
      <c r="U218" s="436"/>
      <c r="V218" s="439"/>
      <c r="W218" s="442"/>
      <c r="X218" s="445"/>
      <c r="Y218" s="241">
        <v>2370000</v>
      </c>
      <c r="Z218" s="423">
        <f>Y218</f>
        <v>2370000</v>
      </c>
      <c r="AA218" s="423"/>
      <c r="AB218" s="424"/>
      <c r="AC218" s="241"/>
      <c r="AD218" s="301"/>
      <c r="AE218" s="159"/>
      <c r="AF218" s="160"/>
      <c r="AG218" s="128"/>
      <c r="AH218" s="256"/>
      <c r="AI218" s="128"/>
      <c r="AJ218" s="128"/>
      <c r="AK218" s="128"/>
      <c r="AL218" s="161"/>
      <c r="AM218" s="128"/>
      <c r="AN218" s="128"/>
      <c r="AO218" s="128"/>
      <c r="AP218" s="128"/>
      <c r="AQ218" s="127"/>
      <c r="AR218" s="127"/>
      <c r="AS218" s="127"/>
      <c r="AT218" s="127"/>
      <c r="AU218" s="128"/>
    </row>
    <row r="219" spans="1:47" s="229" customFormat="1" ht="157.5" customHeight="1" x14ac:dyDescent="0.25">
      <c r="A219" s="124">
        <v>139</v>
      </c>
      <c r="B219" s="124">
        <v>48</v>
      </c>
      <c r="C219" s="171"/>
      <c r="D219" s="446"/>
      <c r="E219" s="211" t="s">
        <v>252</v>
      </c>
      <c r="F219" s="110">
        <v>3331</v>
      </c>
      <c r="G219" s="358" t="s">
        <v>860</v>
      </c>
      <c r="H219" s="321" t="s">
        <v>792</v>
      </c>
      <c r="I219" s="110" t="s">
        <v>1092</v>
      </c>
      <c r="J219" s="211" t="s">
        <v>45</v>
      </c>
      <c r="K219" s="126"/>
      <c r="L219" s="126"/>
      <c r="M219" s="241"/>
      <c r="N219" s="356"/>
      <c r="O219" s="356"/>
      <c r="P219" s="356"/>
      <c r="Q219" s="353"/>
      <c r="R219" s="127"/>
      <c r="S219" s="128"/>
      <c r="T219" s="128"/>
      <c r="U219" s="129" t="s">
        <v>740</v>
      </c>
      <c r="V219" s="165"/>
      <c r="W219" s="164"/>
      <c r="X219" s="132" t="s">
        <v>740</v>
      </c>
      <c r="Y219" s="242"/>
      <c r="Z219" s="391"/>
      <c r="AA219" s="391">
        <f t="shared" ref="AA219:AA224" si="8">AD219</f>
        <v>1630000</v>
      </c>
      <c r="AB219" s="415">
        <v>1630000</v>
      </c>
      <c r="AC219" s="242">
        <v>1628640</v>
      </c>
      <c r="AD219" s="302">
        <v>1630000</v>
      </c>
      <c r="AE219" s="166"/>
      <c r="AF219" s="167"/>
      <c r="AG219" s="110" t="s">
        <v>700</v>
      </c>
      <c r="AH219" s="363" t="s">
        <v>1022</v>
      </c>
      <c r="AI219" s="222">
        <v>44593</v>
      </c>
      <c r="AJ219" s="222">
        <v>44682</v>
      </c>
      <c r="AK219" s="222">
        <v>44926</v>
      </c>
      <c r="AL219" s="168"/>
      <c r="AM219" s="110"/>
      <c r="AN219" s="110"/>
      <c r="AO219" s="110" t="s">
        <v>524</v>
      </c>
      <c r="AP219" s="110"/>
      <c r="AQ219" s="139"/>
      <c r="AR219" s="139"/>
      <c r="AS219" s="139"/>
      <c r="AT219" s="139"/>
      <c r="AU219" s="110"/>
    </row>
    <row r="220" spans="1:47" s="229" customFormat="1" ht="98.25" customHeight="1" x14ac:dyDescent="0.25">
      <c r="A220" s="124">
        <v>140</v>
      </c>
      <c r="B220" s="124">
        <v>49</v>
      </c>
      <c r="C220" s="171"/>
      <c r="D220" s="446"/>
      <c r="E220" s="211" t="s">
        <v>252</v>
      </c>
      <c r="F220" s="110">
        <v>5151</v>
      </c>
      <c r="G220" s="358" t="s">
        <v>204</v>
      </c>
      <c r="H220" s="359" t="s">
        <v>313</v>
      </c>
      <c r="I220" s="352" t="s">
        <v>793</v>
      </c>
      <c r="J220" s="354" t="s">
        <v>45</v>
      </c>
      <c r="K220" s="126"/>
      <c r="L220" s="126"/>
      <c r="M220" s="241"/>
      <c r="N220" s="356"/>
      <c r="O220" s="356"/>
      <c r="P220" s="356"/>
      <c r="Q220" s="353"/>
      <c r="R220" s="127"/>
      <c r="S220" s="128"/>
      <c r="T220" s="128"/>
      <c r="U220" s="129" t="s">
        <v>740</v>
      </c>
      <c r="V220" s="165"/>
      <c r="W220" s="164"/>
      <c r="X220" s="132" t="s">
        <v>740</v>
      </c>
      <c r="Y220" s="242"/>
      <c r="Z220" s="391"/>
      <c r="AA220" s="391">
        <f t="shared" si="8"/>
        <v>5020000</v>
      </c>
      <c r="AB220" s="415">
        <v>5020000</v>
      </c>
      <c r="AC220" s="242">
        <v>3029542.06</v>
      </c>
      <c r="AD220" s="302">
        <v>5020000</v>
      </c>
      <c r="AE220" s="166"/>
      <c r="AF220" s="167"/>
      <c r="AG220" s="110" t="s">
        <v>700</v>
      </c>
      <c r="AH220" s="363" t="s">
        <v>1023</v>
      </c>
      <c r="AI220" s="222">
        <v>44652</v>
      </c>
      <c r="AJ220" s="222">
        <v>44743</v>
      </c>
      <c r="AK220" s="222">
        <v>44926</v>
      </c>
      <c r="AL220" s="168"/>
      <c r="AM220" s="110"/>
      <c r="AN220" s="110"/>
      <c r="AO220" s="110" t="s">
        <v>524</v>
      </c>
      <c r="AP220" s="110"/>
      <c r="AQ220" s="139"/>
      <c r="AR220" s="139"/>
      <c r="AS220" s="139"/>
      <c r="AT220" s="139"/>
      <c r="AU220" s="110"/>
    </row>
    <row r="221" spans="1:47" s="229" customFormat="1" ht="84" customHeight="1" x14ac:dyDescent="0.25">
      <c r="A221" s="124">
        <v>141</v>
      </c>
      <c r="B221" s="124">
        <v>50</v>
      </c>
      <c r="C221" s="171"/>
      <c r="D221" s="446"/>
      <c r="E221" s="211" t="s">
        <v>252</v>
      </c>
      <c r="F221" s="352">
        <v>5971</v>
      </c>
      <c r="G221" s="358" t="s">
        <v>201</v>
      </c>
      <c r="H221" s="359" t="s">
        <v>794</v>
      </c>
      <c r="I221" s="352" t="s">
        <v>795</v>
      </c>
      <c r="J221" s="354" t="s">
        <v>45</v>
      </c>
      <c r="K221" s="126"/>
      <c r="L221" s="126"/>
      <c r="M221" s="241"/>
      <c r="N221" s="356"/>
      <c r="O221" s="356"/>
      <c r="P221" s="356"/>
      <c r="Q221" s="353"/>
      <c r="R221" s="127"/>
      <c r="S221" s="128"/>
      <c r="T221" s="128"/>
      <c r="U221" s="129" t="s">
        <v>740</v>
      </c>
      <c r="V221" s="165"/>
      <c r="W221" s="164"/>
      <c r="X221" s="132"/>
      <c r="Y221" s="242"/>
      <c r="Z221" s="391"/>
      <c r="AA221" s="391">
        <f t="shared" si="8"/>
        <v>250000</v>
      </c>
      <c r="AB221" s="415">
        <v>250000</v>
      </c>
      <c r="AC221" s="249">
        <v>573554.02</v>
      </c>
      <c r="AD221" s="304">
        <v>250000</v>
      </c>
      <c r="AE221" s="166"/>
      <c r="AF221" s="167"/>
      <c r="AG221" s="110" t="s">
        <v>698</v>
      </c>
      <c r="AH221" s="363" t="s">
        <v>1024</v>
      </c>
      <c r="AI221" s="118">
        <v>44652</v>
      </c>
      <c r="AJ221" s="118">
        <v>44743</v>
      </c>
      <c r="AK221" s="222">
        <v>44926</v>
      </c>
      <c r="AL221" s="168"/>
      <c r="AM221" s="110"/>
      <c r="AN221" s="110"/>
      <c r="AO221" s="110" t="s">
        <v>524</v>
      </c>
      <c r="AP221" s="110"/>
      <c r="AQ221" s="139"/>
      <c r="AR221" s="139"/>
      <c r="AS221" s="139"/>
      <c r="AT221" s="139"/>
      <c r="AU221" s="110"/>
    </row>
    <row r="222" spans="1:47" s="229" customFormat="1" ht="78.75" customHeight="1" x14ac:dyDescent="0.25">
      <c r="A222" s="124">
        <v>142</v>
      </c>
      <c r="B222" s="124">
        <v>51</v>
      </c>
      <c r="C222" s="171"/>
      <c r="D222" s="446" t="s">
        <v>995</v>
      </c>
      <c r="E222" s="583" t="s">
        <v>252</v>
      </c>
      <c r="F222" s="428">
        <v>3171</v>
      </c>
      <c r="G222" s="462" t="s">
        <v>796</v>
      </c>
      <c r="H222" s="456" t="s">
        <v>792</v>
      </c>
      <c r="I222" s="162" t="s">
        <v>1053</v>
      </c>
      <c r="J222" s="354" t="s">
        <v>45</v>
      </c>
      <c r="K222" s="126"/>
      <c r="L222" s="126"/>
      <c r="M222" s="241"/>
      <c r="N222" s="356"/>
      <c r="O222" s="356"/>
      <c r="P222" s="356"/>
      <c r="Q222" s="353"/>
      <c r="R222" s="127"/>
      <c r="S222" s="128"/>
      <c r="T222" s="128"/>
      <c r="U222" s="129" t="s">
        <v>740</v>
      </c>
      <c r="V222" s="165"/>
      <c r="W222" s="164"/>
      <c r="X222" s="132"/>
      <c r="Y222" s="242"/>
      <c r="Z222" s="391"/>
      <c r="AA222" s="391">
        <f t="shared" si="8"/>
        <v>3300000</v>
      </c>
      <c r="AB222" s="415">
        <v>3300000</v>
      </c>
      <c r="AC222" s="249"/>
      <c r="AD222" s="304">
        <v>3300000</v>
      </c>
      <c r="AE222" s="166"/>
      <c r="AF222" s="167"/>
      <c r="AG222" s="110" t="s">
        <v>700</v>
      </c>
      <c r="AH222" s="314" t="s">
        <v>1054</v>
      </c>
      <c r="AI222" s="118">
        <v>44621</v>
      </c>
      <c r="AJ222" s="222">
        <v>44682</v>
      </c>
      <c r="AK222" s="222">
        <v>45047</v>
      </c>
      <c r="AL222" s="168"/>
      <c r="AM222" s="110"/>
      <c r="AN222" s="110"/>
      <c r="AO222" s="110"/>
      <c r="AP222" s="110"/>
      <c r="AQ222" s="139"/>
      <c r="AR222" s="139"/>
      <c r="AS222" s="139"/>
      <c r="AT222" s="139"/>
      <c r="AU222" s="110"/>
    </row>
    <row r="223" spans="1:47" s="229" customFormat="1" ht="102" customHeight="1" x14ac:dyDescent="0.25">
      <c r="A223" s="124">
        <v>143</v>
      </c>
      <c r="B223" s="124">
        <v>52</v>
      </c>
      <c r="C223" s="171"/>
      <c r="D223" s="446"/>
      <c r="E223" s="584"/>
      <c r="F223" s="428">
        <v>3331</v>
      </c>
      <c r="G223" s="464"/>
      <c r="H223" s="458"/>
      <c r="I223" s="162" t="s">
        <v>797</v>
      </c>
      <c r="J223" s="354" t="s">
        <v>45</v>
      </c>
      <c r="K223" s="126"/>
      <c r="L223" s="126"/>
      <c r="M223" s="241"/>
      <c r="N223" s="356"/>
      <c r="O223" s="356"/>
      <c r="P223" s="356"/>
      <c r="Q223" s="353"/>
      <c r="R223" s="127"/>
      <c r="S223" s="128"/>
      <c r="T223" s="128"/>
      <c r="U223" s="129" t="s">
        <v>740</v>
      </c>
      <c r="V223" s="165"/>
      <c r="W223" s="164"/>
      <c r="X223" s="132"/>
      <c r="Y223" s="242"/>
      <c r="Z223" s="391"/>
      <c r="AA223" s="391">
        <f t="shared" si="8"/>
        <v>950000</v>
      </c>
      <c r="AB223" s="415">
        <v>950000</v>
      </c>
      <c r="AC223" s="249">
        <v>934380</v>
      </c>
      <c r="AD223" s="304">
        <v>950000</v>
      </c>
      <c r="AE223" s="166"/>
      <c r="AF223" s="167"/>
      <c r="AG223" s="110" t="s">
        <v>698</v>
      </c>
      <c r="AH223" s="363" t="s">
        <v>1025</v>
      </c>
      <c r="AI223" s="118">
        <v>44652</v>
      </c>
      <c r="AJ223" s="118">
        <v>44743</v>
      </c>
      <c r="AK223" s="222">
        <v>44926</v>
      </c>
      <c r="AL223" s="168"/>
      <c r="AM223" s="110"/>
      <c r="AN223" s="110"/>
      <c r="AO223" s="110" t="s">
        <v>524</v>
      </c>
      <c r="AP223" s="110"/>
      <c r="AQ223" s="139"/>
      <c r="AR223" s="139"/>
      <c r="AS223" s="139"/>
      <c r="AT223" s="139"/>
      <c r="AU223" s="110"/>
    </row>
    <row r="224" spans="1:47" s="229" customFormat="1" ht="116.25" customHeight="1" x14ac:dyDescent="0.25">
      <c r="A224" s="124">
        <v>144</v>
      </c>
      <c r="B224" s="124">
        <v>53</v>
      </c>
      <c r="C224" s="171"/>
      <c r="D224" s="446"/>
      <c r="E224" s="211" t="s">
        <v>252</v>
      </c>
      <c r="F224" s="352">
        <v>3171</v>
      </c>
      <c r="G224" s="358" t="s">
        <v>201</v>
      </c>
      <c r="H224" s="359" t="s">
        <v>794</v>
      </c>
      <c r="I224" s="352" t="s">
        <v>798</v>
      </c>
      <c r="J224" s="354" t="s">
        <v>45</v>
      </c>
      <c r="K224" s="126"/>
      <c r="L224" s="126"/>
      <c r="M224" s="241"/>
      <c r="N224" s="356"/>
      <c r="O224" s="356"/>
      <c r="P224" s="356"/>
      <c r="Q224" s="353"/>
      <c r="R224" s="127"/>
      <c r="S224" s="128"/>
      <c r="T224" s="128"/>
      <c r="U224" s="129" t="s">
        <v>740</v>
      </c>
      <c r="V224" s="165"/>
      <c r="W224" s="164"/>
      <c r="X224" s="132"/>
      <c r="Y224" s="242"/>
      <c r="Z224" s="391"/>
      <c r="AA224" s="391">
        <f t="shared" si="8"/>
        <v>1500000</v>
      </c>
      <c r="AB224" s="415">
        <v>1500000</v>
      </c>
      <c r="AC224" s="249"/>
      <c r="AD224" s="304">
        <v>1500000</v>
      </c>
      <c r="AE224" s="166"/>
      <c r="AF224" s="167"/>
      <c r="AG224" s="110" t="s">
        <v>789</v>
      </c>
      <c r="AH224" s="363" t="s">
        <v>1076</v>
      </c>
      <c r="AI224" s="118">
        <v>44683</v>
      </c>
      <c r="AJ224" s="118">
        <v>44774</v>
      </c>
      <c r="AK224" s="118">
        <v>44774</v>
      </c>
      <c r="AL224" s="168"/>
      <c r="AM224" s="110"/>
      <c r="AN224" s="110"/>
      <c r="AO224" s="110" t="s">
        <v>524</v>
      </c>
      <c r="AP224" s="110"/>
      <c r="AQ224" s="139"/>
      <c r="AR224" s="139"/>
      <c r="AS224" s="139"/>
      <c r="AT224" s="139"/>
      <c r="AU224" s="110"/>
    </row>
    <row r="225" spans="1:48" s="229" customFormat="1" ht="187.5" customHeight="1" x14ac:dyDescent="0.25">
      <c r="A225" s="124">
        <v>145</v>
      </c>
      <c r="B225" s="124">
        <v>54</v>
      </c>
      <c r="C225" s="171"/>
      <c r="D225" s="446"/>
      <c r="E225" s="211" t="s">
        <v>252</v>
      </c>
      <c r="F225" s="352">
        <v>3331</v>
      </c>
      <c r="G225" s="358" t="s">
        <v>796</v>
      </c>
      <c r="H225" s="359" t="s">
        <v>792</v>
      </c>
      <c r="I225" s="352" t="s">
        <v>799</v>
      </c>
      <c r="J225" s="354" t="s">
        <v>45</v>
      </c>
      <c r="K225" s="126"/>
      <c r="L225" s="126"/>
      <c r="M225" s="241"/>
      <c r="N225" s="356"/>
      <c r="O225" s="356"/>
      <c r="P225" s="356"/>
      <c r="Q225" s="353"/>
      <c r="R225" s="127"/>
      <c r="S225" s="128"/>
      <c r="T225" s="128"/>
      <c r="U225" s="129" t="s">
        <v>740</v>
      </c>
      <c r="V225" s="165"/>
      <c r="W225" s="164"/>
      <c r="X225" s="132"/>
      <c r="Y225" s="242"/>
      <c r="Z225" s="391"/>
      <c r="AA225" s="391">
        <v>0</v>
      </c>
      <c r="AB225" s="415">
        <v>0</v>
      </c>
      <c r="AC225" s="249"/>
      <c r="AD225" s="304">
        <v>0</v>
      </c>
      <c r="AE225" s="166"/>
      <c r="AF225" s="167"/>
      <c r="AG225" s="110" t="s">
        <v>698</v>
      </c>
      <c r="AH225" s="363" t="s">
        <v>1078</v>
      </c>
      <c r="AI225" s="118">
        <v>44652</v>
      </c>
      <c r="AJ225" s="118">
        <v>44743</v>
      </c>
      <c r="AK225" s="222">
        <v>44926</v>
      </c>
      <c r="AL225" s="168"/>
      <c r="AM225" s="110"/>
      <c r="AN225" s="110"/>
      <c r="AO225" s="110" t="s">
        <v>524</v>
      </c>
      <c r="AP225" s="110"/>
      <c r="AQ225" s="139"/>
      <c r="AR225" s="139"/>
      <c r="AS225" s="139"/>
      <c r="AT225" s="139"/>
      <c r="AU225" s="110"/>
    </row>
    <row r="226" spans="1:48" s="229" customFormat="1" ht="213" customHeight="1" x14ac:dyDescent="0.25">
      <c r="A226" s="124">
        <v>146</v>
      </c>
      <c r="B226" s="124">
        <v>55</v>
      </c>
      <c r="C226" s="171"/>
      <c r="D226" s="446"/>
      <c r="E226" s="211" t="s">
        <v>252</v>
      </c>
      <c r="F226" s="352">
        <v>3571</v>
      </c>
      <c r="G226" s="358" t="s">
        <v>91</v>
      </c>
      <c r="H226" s="359" t="s">
        <v>800</v>
      </c>
      <c r="I226" s="459" t="s">
        <v>801</v>
      </c>
      <c r="J226" s="354" t="s">
        <v>45</v>
      </c>
      <c r="K226" s="126"/>
      <c r="L226" s="126"/>
      <c r="M226" s="241"/>
      <c r="N226" s="356"/>
      <c r="O226" s="356"/>
      <c r="P226" s="356"/>
      <c r="Q226" s="353"/>
      <c r="R226" s="127"/>
      <c r="S226" s="128"/>
      <c r="T226" s="128"/>
      <c r="U226" s="129" t="s">
        <v>740</v>
      </c>
      <c r="V226" s="165"/>
      <c r="W226" s="164"/>
      <c r="X226" s="132"/>
      <c r="Y226" s="242"/>
      <c r="Z226" s="391"/>
      <c r="AA226" s="391">
        <f>AD226</f>
        <v>870000</v>
      </c>
      <c r="AB226" s="415">
        <v>870000</v>
      </c>
      <c r="AC226" s="249">
        <v>868736.55</v>
      </c>
      <c r="AD226" s="304">
        <v>870000</v>
      </c>
      <c r="AE226" s="166"/>
      <c r="AF226" s="167"/>
      <c r="AG226" s="110" t="s">
        <v>698</v>
      </c>
      <c r="AH226" s="366" t="s">
        <v>803</v>
      </c>
      <c r="AI226" s="118">
        <v>44652</v>
      </c>
      <c r="AJ226" s="343">
        <v>44743</v>
      </c>
      <c r="AK226" s="222">
        <v>44926</v>
      </c>
      <c r="AL226" s="168"/>
      <c r="AM226" s="110"/>
      <c r="AN226" s="110"/>
      <c r="AO226" s="110" t="s">
        <v>524</v>
      </c>
      <c r="AP226" s="110"/>
      <c r="AQ226" s="139"/>
      <c r="AR226" s="139"/>
      <c r="AS226" s="139"/>
      <c r="AT226" s="139"/>
      <c r="AU226" s="110"/>
    </row>
    <row r="227" spans="1:48" s="229" customFormat="1" ht="216" customHeight="1" x14ac:dyDescent="0.25">
      <c r="A227" s="124">
        <v>147</v>
      </c>
      <c r="B227" s="124">
        <v>56</v>
      </c>
      <c r="C227" s="171"/>
      <c r="D227" s="446"/>
      <c r="E227" s="211" t="s">
        <v>252</v>
      </c>
      <c r="F227" s="352">
        <v>5191</v>
      </c>
      <c r="G227" s="358" t="s">
        <v>155</v>
      </c>
      <c r="H227" s="359" t="s">
        <v>306</v>
      </c>
      <c r="I227" s="461"/>
      <c r="J227" s="354" t="s">
        <v>45</v>
      </c>
      <c r="K227" s="126"/>
      <c r="L227" s="126"/>
      <c r="M227" s="241"/>
      <c r="N227" s="356"/>
      <c r="O227" s="356"/>
      <c r="P227" s="356"/>
      <c r="Q227" s="353"/>
      <c r="R227" s="127"/>
      <c r="S227" s="128"/>
      <c r="T227" s="128"/>
      <c r="U227" s="129" t="s">
        <v>740</v>
      </c>
      <c r="V227" s="165"/>
      <c r="W227" s="164"/>
      <c r="X227" s="132"/>
      <c r="Y227" s="242"/>
      <c r="Z227" s="391"/>
      <c r="AA227" s="391">
        <f>AD227</f>
        <v>1590000</v>
      </c>
      <c r="AB227" s="415">
        <v>1590000</v>
      </c>
      <c r="AC227" s="249">
        <v>1588226.38</v>
      </c>
      <c r="AD227" s="304">
        <v>1590000</v>
      </c>
      <c r="AE227" s="166"/>
      <c r="AF227" s="167"/>
      <c r="AG227" s="110" t="s">
        <v>698</v>
      </c>
      <c r="AH227" s="366" t="s">
        <v>803</v>
      </c>
      <c r="AI227" s="118">
        <v>44652</v>
      </c>
      <c r="AJ227" s="343">
        <v>44743</v>
      </c>
      <c r="AK227" s="222">
        <v>44926</v>
      </c>
      <c r="AL227" s="168"/>
      <c r="AM227" s="110"/>
      <c r="AN227" s="110"/>
      <c r="AO227" s="110" t="s">
        <v>524</v>
      </c>
      <c r="AP227" s="110"/>
      <c r="AQ227" s="139"/>
      <c r="AR227" s="139"/>
      <c r="AS227" s="139"/>
      <c r="AT227" s="139"/>
      <c r="AU227" s="110"/>
    </row>
    <row r="228" spans="1:48" s="229" customFormat="1" ht="203.25" customHeight="1" x14ac:dyDescent="0.25">
      <c r="A228" s="124">
        <v>148</v>
      </c>
      <c r="B228" s="124">
        <v>57</v>
      </c>
      <c r="C228" s="171"/>
      <c r="D228" s="446" t="s">
        <v>995</v>
      </c>
      <c r="E228" s="211" t="s">
        <v>252</v>
      </c>
      <c r="F228" s="352">
        <v>5651</v>
      </c>
      <c r="G228" s="358" t="s">
        <v>205</v>
      </c>
      <c r="H228" s="359" t="s">
        <v>314</v>
      </c>
      <c r="I228" s="333" t="s">
        <v>801</v>
      </c>
      <c r="J228" s="354" t="s">
        <v>45</v>
      </c>
      <c r="K228" s="126"/>
      <c r="L228" s="126"/>
      <c r="M228" s="241"/>
      <c r="N228" s="356"/>
      <c r="O228" s="356"/>
      <c r="P228" s="356"/>
      <c r="Q228" s="353"/>
      <c r="R228" s="127"/>
      <c r="S228" s="128"/>
      <c r="T228" s="128"/>
      <c r="U228" s="129" t="s">
        <v>740</v>
      </c>
      <c r="V228" s="165"/>
      <c r="W228" s="164"/>
      <c r="X228" s="132"/>
      <c r="Y228" s="242"/>
      <c r="Z228" s="391"/>
      <c r="AA228" s="391">
        <f>AD228</f>
        <v>510000</v>
      </c>
      <c r="AB228" s="415">
        <v>510000</v>
      </c>
      <c r="AC228" s="249">
        <v>508483.55</v>
      </c>
      <c r="AD228" s="304">
        <v>510000</v>
      </c>
      <c r="AE228" s="166"/>
      <c r="AF228" s="167"/>
      <c r="AG228" s="110" t="s">
        <v>698</v>
      </c>
      <c r="AH228" s="366" t="s">
        <v>803</v>
      </c>
      <c r="AI228" s="118">
        <v>44652</v>
      </c>
      <c r="AJ228" s="343">
        <v>44743</v>
      </c>
      <c r="AK228" s="222">
        <v>44926</v>
      </c>
      <c r="AL228" s="168"/>
      <c r="AM228" s="110"/>
      <c r="AN228" s="110"/>
      <c r="AO228" s="110" t="s">
        <v>526</v>
      </c>
      <c r="AP228" s="110"/>
      <c r="AQ228" s="139"/>
      <c r="AR228" s="139"/>
      <c r="AS228" s="139"/>
      <c r="AT228" s="139"/>
      <c r="AU228" s="110"/>
    </row>
    <row r="229" spans="1:48" s="229" customFormat="1" ht="238.5" customHeight="1" x14ac:dyDescent="0.25">
      <c r="A229" s="124">
        <v>149</v>
      </c>
      <c r="B229" s="124">
        <v>58</v>
      </c>
      <c r="C229" s="171"/>
      <c r="D229" s="446"/>
      <c r="E229" s="211" t="s">
        <v>252</v>
      </c>
      <c r="F229" s="352">
        <v>5151</v>
      </c>
      <c r="G229" s="358" t="s">
        <v>204</v>
      </c>
      <c r="H229" s="359" t="s">
        <v>313</v>
      </c>
      <c r="I229" s="459" t="s">
        <v>802</v>
      </c>
      <c r="J229" s="354" t="s">
        <v>45</v>
      </c>
      <c r="K229" s="126"/>
      <c r="L229" s="126"/>
      <c r="M229" s="241"/>
      <c r="N229" s="356"/>
      <c r="O229" s="356"/>
      <c r="P229" s="356"/>
      <c r="Q229" s="353"/>
      <c r="R229" s="127"/>
      <c r="S229" s="128"/>
      <c r="T229" s="128"/>
      <c r="U229" s="129" t="s">
        <v>740</v>
      </c>
      <c r="V229" s="165"/>
      <c r="W229" s="164"/>
      <c r="X229" s="132"/>
      <c r="Y229" s="242"/>
      <c r="Z229" s="391"/>
      <c r="AA229" s="391">
        <f>AD229</f>
        <v>590000</v>
      </c>
      <c r="AB229" s="415">
        <v>590000</v>
      </c>
      <c r="AC229" s="249">
        <v>587527</v>
      </c>
      <c r="AD229" s="304">
        <v>590000</v>
      </c>
      <c r="AE229" s="166"/>
      <c r="AF229" s="167"/>
      <c r="AG229" s="110" t="s">
        <v>698</v>
      </c>
      <c r="AH229" s="366" t="s">
        <v>1026</v>
      </c>
      <c r="AI229" s="343">
        <v>44571</v>
      </c>
      <c r="AJ229" s="343">
        <v>44652</v>
      </c>
      <c r="AK229" s="222">
        <v>44926</v>
      </c>
      <c r="AL229" s="168"/>
      <c r="AM229" s="110"/>
      <c r="AN229" s="110"/>
      <c r="AO229" s="110" t="s">
        <v>526</v>
      </c>
      <c r="AP229" s="110"/>
      <c r="AQ229" s="139"/>
      <c r="AR229" s="139"/>
      <c r="AS229" s="139"/>
      <c r="AT229" s="139"/>
      <c r="AU229" s="110"/>
    </row>
    <row r="230" spans="1:48" s="229" customFormat="1" ht="272.25" customHeight="1" x14ac:dyDescent="0.25">
      <c r="A230" s="124">
        <v>150</v>
      </c>
      <c r="B230" s="124">
        <v>59</v>
      </c>
      <c r="C230" s="171"/>
      <c r="D230" s="447"/>
      <c r="E230" s="332" t="s">
        <v>252</v>
      </c>
      <c r="F230" s="333">
        <v>2141</v>
      </c>
      <c r="G230" s="335" t="s">
        <v>197</v>
      </c>
      <c r="H230" s="336" t="s">
        <v>307</v>
      </c>
      <c r="I230" s="461"/>
      <c r="J230" s="341" t="s">
        <v>19</v>
      </c>
      <c r="K230" s="230"/>
      <c r="L230" s="230"/>
      <c r="M230" s="245"/>
      <c r="N230" s="215"/>
      <c r="O230" s="215"/>
      <c r="P230" s="215"/>
      <c r="Q230" s="345"/>
      <c r="R230" s="337"/>
      <c r="S230" s="331"/>
      <c r="T230" s="331"/>
      <c r="U230" s="339" t="s">
        <v>740</v>
      </c>
      <c r="V230" s="231"/>
      <c r="W230" s="232"/>
      <c r="X230" s="330"/>
      <c r="Y230" s="431"/>
      <c r="Z230" s="401"/>
      <c r="AA230" s="401">
        <f>AD230</f>
        <v>1303000</v>
      </c>
      <c r="AB230" s="417">
        <v>1303000</v>
      </c>
      <c r="AC230" s="250">
        <v>1302181.6599999999</v>
      </c>
      <c r="AD230" s="305">
        <v>1303000</v>
      </c>
      <c r="AE230" s="233"/>
      <c r="AF230" s="234"/>
      <c r="AG230" s="235" t="s">
        <v>698</v>
      </c>
      <c r="AH230" s="362" t="s">
        <v>1026</v>
      </c>
      <c r="AI230" s="343">
        <v>44571</v>
      </c>
      <c r="AJ230" s="343">
        <v>44652</v>
      </c>
      <c r="AK230" s="236">
        <v>44926</v>
      </c>
      <c r="AL230" s="237"/>
      <c r="AM230" s="235"/>
      <c r="AN230" s="235"/>
      <c r="AO230" s="235" t="s">
        <v>524</v>
      </c>
      <c r="AP230" s="235"/>
      <c r="AQ230" s="139"/>
      <c r="AR230" s="139"/>
      <c r="AS230" s="139"/>
      <c r="AT230" s="139"/>
      <c r="AU230" s="110"/>
    </row>
    <row r="231" spans="1:48" s="177" customFormat="1" ht="36.75" customHeight="1" x14ac:dyDescent="0.25">
      <c r="A231" s="258">
        <v>150</v>
      </c>
      <c r="B231" s="466" t="s">
        <v>925</v>
      </c>
      <c r="C231" s="467"/>
      <c r="D231" s="467"/>
      <c r="E231" s="467"/>
      <c r="F231" s="468"/>
      <c r="G231" s="259"/>
      <c r="H231" s="320"/>
      <c r="I231" s="259"/>
      <c r="J231" s="259"/>
      <c r="K231" s="260"/>
      <c r="L231" s="260">
        <f>SUM(L114:L230)</f>
        <v>82887222</v>
      </c>
      <c r="M231" s="261">
        <f>SUM(M153:M230)</f>
        <v>53080100</v>
      </c>
      <c r="N231" s="260"/>
      <c r="O231" s="260"/>
      <c r="P231" s="260"/>
      <c r="Q231" s="261"/>
      <c r="R231" s="261"/>
      <c r="S231" s="184"/>
      <c r="T231" s="184"/>
      <c r="U231" s="260"/>
      <c r="V231" s="262"/>
      <c r="W231" s="263"/>
      <c r="X231" s="264"/>
      <c r="Z231" s="401">
        <f>SUM(Z21:Z230)</f>
        <v>45898887</v>
      </c>
      <c r="AA231" s="401">
        <f>SUM(AA20:AA230)</f>
        <v>45898887</v>
      </c>
      <c r="AB231" s="430">
        <f>SUM(AB153:AB230)</f>
        <v>46971600</v>
      </c>
      <c r="AC231" s="261"/>
      <c r="AD231" s="306">
        <f>SUM(AD153:AD230)</f>
        <v>53840000</v>
      </c>
      <c r="AE231" s="265">
        <f>((AD231-M231)/M231)</f>
        <v>1.4316099630558346E-2</v>
      </c>
      <c r="AF231" s="259"/>
      <c r="AG231" s="184"/>
      <c r="AH231" s="266"/>
      <c r="AI231" s="184"/>
      <c r="AJ231" s="184"/>
      <c r="AK231" s="184"/>
      <c r="AL231" s="184"/>
      <c r="AM231" s="184"/>
      <c r="AN231" s="184"/>
      <c r="AO231" s="184"/>
      <c r="AP231" s="184"/>
      <c r="AQ231" s="267"/>
      <c r="AR231" s="267"/>
      <c r="AS231" s="267"/>
      <c r="AT231" s="267"/>
      <c r="AU231" s="268"/>
    </row>
    <row r="232" spans="1:48" ht="41.25" customHeight="1" x14ac:dyDescent="0.25">
      <c r="A232" s="269">
        <f>A231</f>
        <v>150</v>
      </c>
      <c r="B232" s="573" t="s">
        <v>926</v>
      </c>
      <c r="C232" s="573"/>
      <c r="D232" s="573"/>
      <c r="E232" s="573"/>
      <c r="F232" s="573"/>
      <c r="G232" s="270"/>
      <c r="H232" s="322"/>
      <c r="I232" s="270"/>
      <c r="J232" s="270"/>
      <c r="K232" s="271"/>
      <c r="L232" s="271"/>
      <c r="M232" s="272">
        <f>SUM(M231+M152+M111+M106+M81+M62)</f>
        <v>850142799</v>
      </c>
      <c r="N232" s="271"/>
      <c r="O232" s="271"/>
      <c r="P232" s="273"/>
      <c r="Q232" s="274"/>
      <c r="R232" s="274"/>
      <c r="S232" s="275"/>
      <c r="T232" s="275"/>
      <c r="U232" s="271"/>
      <c r="V232" s="276"/>
      <c r="W232" s="277"/>
      <c r="X232" s="278"/>
      <c r="Y232" s="625">
        <f>SUM(Y20:Y230)</f>
        <v>850142799</v>
      </c>
      <c r="Z232" s="403">
        <f>(Y232-Z231)+AA231</f>
        <v>850142799</v>
      </c>
      <c r="AA232" s="403">
        <f>Y232-Z232</f>
        <v>0</v>
      </c>
      <c r="AB232" s="626">
        <f>SUM(AB231+AB152+AB111+AB216+AB62+AB81+AB106)</f>
        <v>850142799</v>
      </c>
      <c r="AC232" s="274"/>
      <c r="AD232" s="307">
        <f>SUM(AD231,AD152,AD111,AD106,AD81,AD62)</f>
        <v>1014630614</v>
      </c>
      <c r="AE232" s="279">
        <f>((AD232-M232)/M232)</f>
        <v>0.1934825716261816</v>
      </c>
      <c r="AF232" s="270"/>
      <c r="AG232" s="275"/>
      <c r="AH232" s="280"/>
      <c r="AI232" s="275"/>
      <c r="AJ232" s="275"/>
      <c r="AK232" s="275"/>
      <c r="AL232" s="281"/>
      <c r="AM232" s="275"/>
      <c r="AN232" s="275"/>
      <c r="AO232" s="275"/>
      <c r="AP232" s="275"/>
      <c r="AQ232" s="282"/>
      <c r="AR232" s="282"/>
      <c r="AS232" s="282"/>
      <c r="AT232" s="282"/>
      <c r="AU232" s="275"/>
      <c r="AV232" s="270"/>
    </row>
    <row r="233" spans="1:48" s="229" customFormat="1" ht="27" customHeight="1" x14ac:dyDescent="0.25">
      <c r="A233" s="283"/>
      <c r="B233" s="284"/>
      <c r="C233" s="284"/>
      <c r="D233" s="284"/>
      <c r="E233" s="284"/>
      <c r="F233" s="284"/>
      <c r="G233" s="283"/>
      <c r="H233" s="323"/>
      <c r="I233" s="283"/>
      <c r="J233" s="283"/>
      <c r="K233" s="273"/>
      <c r="L233" s="273"/>
      <c r="M233" s="285"/>
      <c r="N233" s="273"/>
      <c r="O233" s="273"/>
      <c r="P233" s="273"/>
      <c r="Q233" s="286"/>
      <c r="R233" s="286"/>
      <c r="S233" s="287"/>
      <c r="T233" s="287"/>
      <c r="U233" s="273"/>
      <c r="V233" s="288"/>
      <c r="W233" s="289"/>
      <c r="X233" s="290"/>
      <c r="Y233" s="433"/>
      <c r="Z233" s="403">
        <f>Z231-AA231</f>
        <v>0</v>
      </c>
      <c r="AA233" s="403"/>
      <c r="AB233" s="418"/>
      <c r="AC233" s="286"/>
      <c r="AD233" s="308"/>
      <c r="AE233" s="291"/>
      <c r="AF233" s="283"/>
      <c r="AG233" s="287"/>
      <c r="AH233" s="292"/>
      <c r="AI233" s="287"/>
      <c r="AJ233" s="287"/>
      <c r="AK233" s="287"/>
      <c r="AL233" s="293"/>
      <c r="AM233" s="287"/>
      <c r="AN233" s="287"/>
      <c r="AO233" s="287"/>
      <c r="AP233" s="287"/>
      <c r="AQ233" s="294"/>
      <c r="AR233" s="294"/>
      <c r="AS233" s="294"/>
      <c r="AT233" s="294"/>
      <c r="AU233" s="287"/>
      <c r="AV233" s="283"/>
    </row>
    <row r="234" spans="1:48" s="229" customFormat="1" ht="25.5" customHeight="1" x14ac:dyDescent="0.25">
      <c r="A234" s="433"/>
      <c r="B234" s="433"/>
      <c r="C234" s="433"/>
      <c r="D234" s="433"/>
      <c r="E234" s="433"/>
      <c r="F234" s="433"/>
      <c r="G234" s="433"/>
      <c r="H234" s="433"/>
      <c r="I234" s="433"/>
      <c r="J234" s="433"/>
      <c r="K234" s="433"/>
      <c r="L234" s="433"/>
      <c r="M234" s="433"/>
      <c r="N234" s="433"/>
      <c r="O234" s="433"/>
      <c r="P234" s="433"/>
      <c r="Q234" s="433"/>
      <c r="R234" s="433"/>
      <c r="S234" s="433"/>
      <c r="T234" s="433"/>
      <c r="U234" s="433"/>
      <c r="V234" s="433"/>
      <c r="W234" s="433"/>
      <c r="X234" s="433"/>
      <c r="Y234" s="285"/>
      <c r="Z234" s="433"/>
      <c r="AA234" s="433"/>
      <c r="AB234" s="433"/>
      <c r="AC234" s="433"/>
      <c r="AD234" s="433"/>
      <c r="AE234" s="291"/>
      <c r="AF234" s="283"/>
      <c r="AG234" s="287"/>
      <c r="AH234" s="292"/>
      <c r="AI234" s="287"/>
      <c r="AJ234" s="287"/>
      <c r="AK234" s="287"/>
      <c r="AL234" s="293"/>
      <c r="AM234" s="287"/>
      <c r="AN234" s="287"/>
      <c r="AO234" s="287"/>
      <c r="AP234" s="287"/>
      <c r="AQ234" s="294"/>
      <c r="AR234" s="294"/>
      <c r="AS234" s="294"/>
      <c r="AT234" s="294"/>
      <c r="AU234" s="287"/>
      <c r="AV234" s="283"/>
    </row>
    <row r="235" spans="1:48" s="229" customFormat="1" ht="22.5" hidden="1" customHeight="1" x14ac:dyDescent="0.25">
      <c r="A235" s="283"/>
      <c r="B235" s="284"/>
      <c r="C235" s="284"/>
      <c r="D235" s="284"/>
      <c r="E235" s="284"/>
      <c r="F235" s="284"/>
      <c r="G235" s="283"/>
      <c r="H235" s="323"/>
      <c r="I235" s="283"/>
      <c r="J235" s="283"/>
      <c r="K235" s="273"/>
      <c r="L235" s="273"/>
      <c r="M235" s="285"/>
      <c r="N235" s="273"/>
      <c r="O235" s="273"/>
      <c r="P235" s="273"/>
      <c r="Q235" s="286"/>
      <c r="R235" s="286"/>
      <c r="S235" s="287"/>
      <c r="T235" s="287"/>
      <c r="U235" s="273"/>
      <c r="V235" s="288"/>
      <c r="W235" s="289"/>
      <c r="X235" s="290"/>
      <c r="Y235" s="285"/>
      <c r="Z235" s="403"/>
      <c r="AA235" s="403"/>
      <c r="AB235" s="418"/>
      <c r="AC235" s="286"/>
      <c r="AD235" s="308"/>
      <c r="AE235" s="291"/>
      <c r="AF235" s="283"/>
      <c r="AG235" s="287"/>
      <c r="AH235" s="292"/>
      <c r="AI235" s="287"/>
      <c r="AJ235" s="287"/>
      <c r="AK235" s="287"/>
      <c r="AL235" s="293"/>
      <c r="AM235" s="287"/>
      <c r="AN235" s="287"/>
      <c r="AO235" s="287"/>
      <c r="AP235" s="287"/>
      <c r="AQ235" s="294"/>
      <c r="AR235" s="294"/>
      <c r="AS235" s="294"/>
      <c r="AT235" s="294"/>
      <c r="AU235" s="287"/>
      <c r="AV235" s="283"/>
    </row>
    <row r="236" spans="1:48" s="229" customFormat="1" ht="22.5" hidden="1" customHeight="1" x14ac:dyDescent="0.25">
      <c r="A236" s="283"/>
      <c r="B236" s="284"/>
      <c r="C236" s="284"/>
      <c r="D236" s="284"/>
      <c r="E236" s="284"/>
      <c r="F236" s="284"/>
      <c r="G236" s="283"/>
      <c r="H236" s="323"/>
      <c r="I236" s="283"/>
      <c r="J236" s="283"/>
      <c r="K236" s="273"/>
      <c r="L236" s="273"/>
      <c r="M236" s="285"/>
      <c r="N236" s="273"/>
      <c r="O236" s="273"/>
      <c r="P236" s="273"/>
      <c r="Q236" s="286"/>
      <c r="R236" s="286"/>
      <c r="S236" s="287"/>
      <c r="T236" s="287"/>
      <c r="U236" s="273"/>
      <c r="V236" s="288"/>
      <c r="W236" s="289"/>
      <c r="X236" s="290"/>
      <c r="Y236" s="432"/>
      <c r="Z236" s="403"/>
      <c r="AA236" s="403"/>
      <c r="AB236" s="418"/>
      <c r="AC236" s="286"/>
      <c r="AD236" s="308"/>
      <c r="AE236" s="291"/>
      <c r="AF236" s="283"/>
      <c r="AG236" s="287"/>
      <c r="AH236" s="292"/>
      <c r="AI236" s="287"/>
      <c r="AJ236" s="287"/>
      <c r="AK236" s="287"/>
      <c r="AL236" s="293"/>
      <c r="AM236" s="287"/>
      <c r="AN236" s="287"/>
      <c r="AO236" s="287"/>
      <c r="AP236" s="287"/>
      <c r="AQ236" s="294"/>
      <c r="AR236" s="294"/>
      <c r="AS236" s="294"/>
      <c r="AT236" s="294"/>
      <c r="AU236" s="287"/>
      <c r="AV236" s="283"/>
    </row>
    <row r="237" spans="1:48" ht="21" hidden="1" customHeight="1" x14ac:dyDescent="0.25">
      <c r="A237" s="432" t="s">
        <v>1031</v>
      </c>
      <c r="B237" s="432"/>
      <c r="C237" s="432"/>
      <c r="D237" s="432"/>
      <c r="E237" s="432"/>
      <c r="F237" s="432"/>
      <c r="G237" s="432"/>
      <c r="H237" s="432"/>
      <c r="I237" s="432"/>
      <c r="J237" s="432"/>
      <c r="K237" s="432"/>
      <c r="L237" s="432"/>
      <c r="M237" s="432"/>
      <c r="N237" s="432"/>
      <c r="O237" s="432"/>
      <c r="P237" s="432"/>
      <c r="Q237" s="432"/>
      <c r="R237" s="432"/>
      <c r="S237" s="432"/>
      <c r="T237" s="432"/>
      <c r="U237" s="432"/>
      <c r="V237" s="432"/>
      <c r="W237" s="432"/>
      <c r="X237" s="432"/>
      <c r="Y237" s="286"/>
      <c r="Z237" s="432"/>
      <c r="AA237" s="432"/>
      <c r="AB237" s="432"/>
      <c r="AC237" s="432"/>
      <c r="AD237" s="309"/>
      <c r="AE237" s="291"/>
      <c r="AF237" s="283"/>
      <c r="AG237" s="287"/>
      <c r="AH237" s="292"/>
      <c r="AI237" s="287"/>
      <c r="AJ237" s="287"/>
      <c r="AK237" s="287"/>
      <c r="AL237" s="293"/>
      <c r="AM237" s="287"/>
      <c r="AN237" s="287"/>
      <c r="AO237" s="287"/>
      <c r="AP237" s="287"/>
      <c r="AQ237" s="282"/>
      <c r="AR237" s="282"/>
      <c r="AS237" s="282"/>
      <c r="AT237" s="282"/>
      <c r="AU237" s="275"/>
      <c r="AV237" s="270"/>
    </row>
    <row r="238" spans="1:48" ht="22.5" hidden="1" customHeight="1" x14ac:dyDescent="0.25">
      <c r="A238" s="270"/>
      <c r="B238" s="270"/>
      <c r="C238" s="270"/>
      <c r="D238" s="295"/>
      <c r="E238" s="270"/>
      <c r="F238" s="270"/>
      <c r="G238" s="270"/>
      <c r="H238" s="322"/>
      <c r="I238" s="270"/>
      <c r="J238" s="270"/>
      <c r="K238" s="271"/>
      <c r="L238" s="271"/>
      <c r="M238" s="274"/>
      <c r="N238" s="271"/>
      <c r="O238" s="271"/>
      <c r="P238" s="273"/>
      <c r="Q238" s="274"/>
      <c r="R238" s="274"/>
      <c r="S238" s="275"/>
      <c r="T238" s="275"/>
      <c r="U238" s="271"/>
      <c r="V238" s="276"/>
      <c r="W238" s="277"/>
      <c r="X238" s="278"/>
      <c r="Y238" s="286"/>
      <c r="Z238" s="404"/>
      <c r="AA238" s="404"/>
      <c r="AB238" s="419"/>
      <c r="AC238" s="274"/>
      <c r="AD238" s="309"/>
      <c r="AE238" s="291"/>
      <c r="AF238" s="283"/>
      <c r="AG238" s="287"/>
      <c r="AH238" s="292"/>
      <c r="AI238" s="287"/>
      <c r="AJ238" s="287"/>
      <c r="AK238" s="287"/>
      <c r="AL238" s="293"/>
      <c r="AM238" s="287"/>
      <c r="AN238" s="287"/>
      <c r="AO238" s="287"/>
      <c r="AP238" s="287"/>
      <c r="AQ238" s="282"/>
      <c r="AR238" s="282"/>
      <c r="AS238" s="282"/>
      <c r="AT238" s="282"/>
      <c r="AU238" s="275"/>
      <c r="AV238" s="270"/>
    </row>
    <row r="239" spans="1:48" ht="22.5" hidden="1" customHeight="1" x14ac:dyDescent="0.25">
      <c r="A239" s="270"/>
      <c r="B239" s="270"/>
      <c r="C239" s="270"/>
      <c r="D239" s="295"/>
      <c r="E239" s="270"/>
      <c r="F239" s="270"/>
      <c r="G239" s="270"/>
      <c r="H239" s="322"/>
      <c r="I239" s="270"/>
      <c r="J239" s="270"/>
      <c r="K239" s="271"/>
      <c r="L239" s="271"/>
      <c r="M239" s="274"/>
      <c r="N239" s="271"/>
      <c r="O239" s="271"/>
      <c r="P239" s="273"/>
      <c r="Q239" s="274"/>
      <c r="R239" s="274"/>
      <c r="S239" s="275"/>
      <c r="T239" s="275"/>
      <c r="U239" s="271"/>
      <c r="V239" s="276"/>
      <c r="W239" s="277"/>
      <c r="X239" s="278"/>
      <c r="Y239" s="286"/>
      <c r="Z239" s="404"/>
      <c r="AA239" s="404"/>
      <c r="AB239" s="419"/>
      <c r="AC239" s="274"/>
      <c r="AD239" s="310"/>
      <c r="AE239" s="291"/>
      <c r="AF239" s="283"/>
      <c r="AG239" s="287"/>
      <c r="AH239" s="292"/>
      <c r="AI239" s="287"/>
      <c r="AJ239" s="287"/>
      <c r="AK239" s="287"/>
      <c r="AL239" s="293"/>
      <c r="AM239" s="287"/>
      <c r="AN239" s="287"/>
      <c r="AO239" s="287"/>
      <c r="AP239" s="287"/>
      <c r="AQ239" s="270"/>
      <c r="AR239" s="270"/>
      <c r="AS239" s="270"/>
      <c r="AT239" s="270"/>
      <c r="AU239" s="270"/>
      <c r="AV239" s="270"/>
    </row>
    <row r="240" spans="1:48" ht="22.5" hidden="1" customHeight="1" x14ac:dyDescent="0.25">
      <c r="A240" s="270"/>
      <c r="B240" s="270"/>
      <c r="C240" s="270"/>
      <c r="D240" s="295"/>
      <c r="E240" s="270"/>
      <c r="F240" s="270"/>
      <c r="G240" s="270"/>
      <c r="H240" s="322"/>
      <c r="I240" s="270"/>
      <c r="J240" s="270"/>
      <c r="K240" s="271"/>
      <c r="L240" s="271"/>
      <c r="M240" s="274"/>
      <c r="N240" s="271"/>
      <c r="O240" s="271"/>
      <c r="P240" s="273"/>
      <c r="Q240" s="274"/>
      <c r="R240" s="274"/>
      <c r="S240" s="275"/>
      <c r="T240" s="275"/>
      <c r="U240" s="271"/>
      <c r="V240" s="276"/>
      <c r="W240" s="277"/>
      <c r="X240" s="278"/>
      <c r="Y240" s="286"/>
      <c r="Z240" s="404"/>
      <c r="AA240" s="404"/>
      <c r="AB240" s="419"/>
      <c r="AC240" s="274"/>
      <c r="AD240" s="309"/>
      <c r="AE240" s="279"/>
      <c r="AF240" s="270"/>
      <c r="AG240" s="275"/>
      <c r="AH240" s="280"/>
      <c r="AI240" s="275"/>
      <c r="AJ240" s="275"/>
      <c r="AK240" s="275"/>
      <c r="AL240" s="281"/>
      <c r="AM240" s="275"/>
      <c r="AN240" s="275"/>
      <c r="AO240" s="275"/>
      <c r="AP240" s="275"/>
      <c r="AQ240" s="282"/>
      <c r="AR240" s="282"/>
      <c r="AS240" s="282"/>
      <c r="AT240" s="282"/>
      <c r="AU240" s="275"/>
      <c r="AV240" s="270"/>
    </row>
    <row r="241" spans="1:48" ht="22.5" hidden="1" customHeight="1" x14ac:dyDescent="0.25">
      <c r="A241" s="270"/>
      <c r="B241" s="270"/>
      <c r="C241" s="270"/>
      <c r="D241" s="295"/>
      <c r="E241" s="270"/>
      <c r="F241" s="270"/>
      <c r="G241" s="270"/>
      <c r="H241" s="322"/>
      <c r="I241" s="270"/>
      <c r="J241" s="270"/>
      <c r="K241" s="271"/>
      <c r="L241" s="271"/>
      <c r="M241" s="274"/>
      <c r="N241" s="271"/>
      <c r="O241" s="271"/>
      <c r="P241" s="273"/>
      <c r="Q241" s="274"/>
      <c r="R241" s="274"/>
      <c r="S241" s="275"/>
      <c r="T241" s="275"/>
      <c r="U241" s="271"/>
      <c r="V241" s="276"/>
      <c r="W241" s="277"/>
      <c r="X241" s="278"/>
      <c r="Y241" s="286"/>
      <c r="Z241" s="404"/>
      <c r="AA241" s="404"/>
      <c r="AB241" s="419"/>
      <c r="AC241" s="274"/>
      <c r="AD241" s="310"/>
      <c r="AE241" s="279"/>
      <c r="AF241" s="270"/>
      <c r="AG241" s="275"/>
      <c r="AH241" s="280"/>
      <c r="AI241" s="275"/>
      <c r="AJ241" s="275"/>
      <c r="AK241" s="275"/>
      <c r="AL241" s="281"/>
      <c r="AM241" s="275"/>
      <c r="AN241" s="275"/>
      <c r="AO241" s="275"/>
      <c r="AP241" s="275"/>
      <c r="AQ241" s="282"/>
      <c r="AR241" s="282"/>
      <c r="AS241" s="282"/>
      <c r="AT241" s="282"/>
      <c r="AU241" s="275"/>
      <c r="AV241" s="270"/>
    </row>
    <row r="242" spans="1:48" ht="22.5" hidden="1" customHeight="1" x14ac:dyDescent="0.25">
      <c r="A242" s="270"/>
      <c r="B242" s="270"/>
      <c r="C242" s="270"/>
      <c r="D242" s="295"/>
      <c r="E242" s="270"/>
      <c r="F242" s="270"/>
      <c r="G242" s="270"/>
      <c r="H242" s="322"/>
      <c r="I242" s="270"/>
      <c r="J242" s="270"/>
      <c r="K242" s="271"/>
      <c r="L242" s="271"/>
      <c r="M242" s="274"/>
      <c r="N242" s="271"/>
      <c r="O242" s="271"/>
      <c r="P242" s="273"/>
      <c r="Q242" s="274"/>
      <c r="R242" s="274"/>
      <c r="S242" s="275"/>
      <c r="T242" s="275"/>
      <c r="U242" s="271"/>
      <c r="V242" s="276"/>
      <c r="W242" s="277"/>
      <c r="X242" s="278"/>
      <c r="Y242" s="405"/>
      <c r="Z242" s="404"/>
      <c r="AA242" s="404"/>
      <c r="AB242" s="419"/>
      <c r="AC242" s="274"/>
      <c r="AD242" s="326"/>
      <c r="AE242" s="327"/>
      <c r="AF242" s="328"/>
      <c r="AG242" s="329"/>
      <c r="AH242" s="280"/>
      <c r="AI242" s="275"/>
      <c r="AJ242" s="275"/>
      <c r="AK242" s="275"/>
      <c r="AL242" s="281"/>
      <c r="AM242" s="275"/>
      <c r="AN242" s="275"/>
      <c r="AO242" s="275"/>
      <c r="AP242" s="275"/>
      <c r="AQ242" s="282"/>
      <c r="AR242" s="282"/>
      <c r="AS242" s="282"/>
      <c r="AT242" s="282"/>
      <c r="AU242" s="275"/>
      <c r="AV242" s="270"/>
    </row>
    <row r="243" spans="1:48" ht="22.5" hidden="1" customHeight="1" x14ac:dyDescent="0.25">
      <c r="A243" s="270"/>
      <c r="B243" s="270"/>
      <c r="C243" s="270"/>
      <c r="D243" s="295"/>
      <c r="E243" s="454" t="s">
        <v>658</v>
      </c>
      <c r="F243" s="454"/>
      <c r="G243" s="454"/>
      <c r="H243" s="322"/>
      <c r="I243" s="450" t="s">
        <v>966</v>
      </c>
      <c r="J243" s="450"/>
      <c r="K243" s="450"/>
      <c r="L243" s="450"/>
      <c r="M243" s="450"/>
      <c r="N243" s="313"/>
      <c r="O243" s="313"/>
      <c r="P243" s="313"/>
      <c r="Q243" s="313"/>
      <c r="R243" s="313"/>
      <c r="S243" s="313"/>
      <c r="T243" s="313"/>
      <c r="U243" s="313"/>
      <c r="Y243" s="405"/>
      <c r="Z243" s="406"/>
      <c r="AA243" s="406"/>
      <c r="AB243" s="420"/>
      <c r="AD243" s="448" t="s">
        <v>970</v>
      </c>
      <c r="AE243" s="448"/>
      <c r="AF243" s="448"/>
      <c r="AG243" s="448"/>
      <c r="AH243" s="280"/>
      <c r="AI243" s="454" t="s">
        <v>974</v>
      </c>
      <c r="AJ243" s="454"/>
      <c r="AK243" s="275"/>
      <c r="AL243" s="281"/>
      <c r="AM243" s="275"/>
      <c r="AN243" s="275"/>
      <c r="AO243" s="275"/>
      <c r="AP243" s="275"/>
      <c r="AQ243" s="282"/>
      <c r="AR243" s="282"/>
      <c r="AS243" s="282"/>
      <c r="AT243" s="282"/>
      <c r="AU243" s="275"/>
      <c r="AV243" s="270"/>
    </row>
    <row r="244" spans="1:48" ht="22.5" hidden="1" customHeight="1" x14ac:dyDescent="0.25">
      <c r="A244" s="270"/>
      <c r="B244" s="270"/>
      <c r="C244" s="270"/>
      <c r="D244" s="295"/>
      <c r="E244" s="449" t="s">
        <v>963</v>
      </c>
      <c r="F244" s="449"/>
      <c r="G244" s="449"/>
      <c r="H244" s="322"/>
      <c r="I244" s="451" t="s">
        <v>967</v>
      </c>
      <c r="J244" s="451"/>
      <c r="K244" s="451"/>
      <c r="L244" s="451"/>
      <c r="M244" s="451"/>
      <c r="N244" s="312"/>
      <c r="O244" s="312"/>
      <c r="P244" s="312"/>
      <c r="Q244" s="312"/>
      <c r="R244" s="312"/>
      <c r="S244" s="312"/>
      <c r="T244" s="312"/>
      <c r="U244" s="312"/>
      <c r="Y244" s="405"/>
      <c r="Z244" s="406"/>
      <c r="AA244" s="406"/>
      <c r="AB244" s="420"/>
      <c r="AD244" s="449" t="s">
        <v>971</v>
      </c>
      <c r="AE244" s="449"/>
      <c r="AF244" s="449"/>
      <c r="AG244" s="449"/>
      <c r="AH244" s="280"/>
      <c r="AI244" s="449" t="s">
        <v>975</v>
      </c>
      <c r="AJ244" s="449"/>
      <c r="AK244" s="275"/>
      <c r="AL244" s="281"/>
      <c r="AM244" s="275"/>
      <c r="AN244" s="275"/>
      <c r="AO244" s="275"/>
      <c r="AP244" s="275"/>
      <c r="AQ244" s="282"/>
      <c r="AR244" s="282"/>
      <c r="AS244" s="282"/>
      <c r="AT244" s="282"/>
      <c r="AU244" s="275"/>
      <c r="AV244" s="270"/>
    </row>
    <row r="245" spans="1:48" ht="22.5" hidden="1" customHeight="1" x14ac:dyDescent="0.25">
      <c r="A245" s="270"/>
      <c r="B245" s="270"/>
      <c r="C245" s="270"/>
      <c r="D245" s="295"/>
      <c r="E245" s="449"/>
      <c r="F245" s="449"/>
      <c r="G245" s="449"/>
      <c r="H245" s="322"/>
      <c r="I245" s="451"/>
      <c r="J245" s="451"/>
      <c r="K245" s="451"/>
      <c r="L245" s="451"/>
      <c r="M245" s="451"/>
      <c r="N245" s="312"/>
      <c r="O245" s="312"/>
      <c r="P245" s="312"/>
      <c r="Q245" s="312"/>
      <c r="R245" s="312"/>
      <c r="S245" s="312"/>
      <c r="T245" s="312"/>
      <c r="U245" s="312"/>
      <c r="Y245" s="286"/>
      <c r="Z245" s="406"/>
      <c r="AA245" s="406"/>
      <c r="AB245" s="420"/>
      <c r="AD245" s="309"/>
      <c r="AE245" s="296"/>
      <c r="AF245" s="270"/>
      <c r="AG245" s="275"/>
      <c r="AH245" s="280"/>
      <c r="AI245" s="449"/>
      <c r="AJ245" s="449"/>
      <c r="AK245" s="275"/>
      <c r="AL245" s="281"/>
      <c r="AM245" s="275"/>
      <c r="AN245" s="275"/>
      <c r="AO245" s="275"/>
      <c r="AP245" s="275"/>
      <c r="AQ245" s="282"/>
      <c r="AR245" s="282"/>
      <c r="AS245" s="282"/>
      <c r="AT245" s="282"/>
      <c r="AU245" s="275"/>
      <c r="AV245" s="270"/>
    </row>
    <row r="246" spans="1:48" ht="22.5" hidden="1" customHeight="1" x14ac:dyDescent="0.25">
      <c r="A246" s="270"/>
      <c r="B246" s="270"/>
      <c r="C246" s="270"/>
      <c r="D246" s="295"/>
      <c r="E246" s="270"/>
      <c r="F246" s="270"/>
      <c r="G246" s="270"/>
      <c r="H246" s="322"/>
      <c r="I246" s="270"/>
      <c r="J246" s="270"/>
      <c r="K246" s="271"/>
      <c r="L246" s="271"/>
      <c r="M246" s="274"/>
      <c r="N246" s="271"/>
      <c r="O246" s="271"/>
      <c r="P246" s="273"/>
      <c r="Q246" s="274"/>
      <c r="R246" s="274"/>
      <c r="S246" s="275"/>
      <c r="T246" s="275"/>
      <c r="U246" s="271"/>
      <c r="V246" s="276"/>
      <c r="W246" s="277"/>
      <c r="X246" s="278"/>
      <c r="Y246" s="286"/>
      <c r="Z246" s="404"/>
      <c r="AA246" s="404"/>
      <c r="AB246" s="419"/>
      <c r="AC246" s="274"/>
      <c r="AD246" s="309"/>
      <c r="AE246" s="279"/>
      <c r="AF246" s="270"/>
      <c r="AG246" s="275"/>
      <c r="AH246" s="280"/>
      <c r="AI246" s="275"/>
      <c r="AJ246" s="275"/>
      <c r="AK246" s="275"/>
      <c r="AL246" s="281"/>
      <c r="AM246" s="275"/>
      <c r="AN246" s="275"/>
      <c r="AO246" s="275"/>
      <c r="AP246" s="275"/>
      <c r="AQ246" s="282"/>
      <c r="AR246" s="282"/>
      <c r="AS246" s="282"/>
      <c r="AT246" s="282"/>
      <c r="AU246" s="275"/>
      <c r="AV246" s="270"/>
    </row>
    <row r="247" spans="1:48" ht="22.5" hidden="1" customHeight="1" x14ac:dyDescent="0.25">
      <c r="A247" s="270"/>
      <c r="B247" s="270"/>
      <c r="C247" s="270"/>
      <c r="D247" s="295"/>
      <c r="E247" s="270"/>
      <c r="F247" s="270"/>
      <c r="G247" s="270"/>
      <c r="H247" s="322"/>
      <c r="I247" s="270"/>
      <c r="J247" s="270"/>
      <c r="K247" s="271"/>
      <c r="L247" s="271"/>
      <c r="M247" s="274"/>
      <c r="N247" s="271"/>
      <c r="O247" s="271"/>
      <c r="P247" s="273"/>
      <c r="Q247" s="274"/>
      <c r="R247" s="274"/>
      <c r="S247" s="275"/>
      <c r="T247" s="275"/>
      <c r="U247" s="271"/>
      <c r="V247" s="276"/>
      <c r="W247" s="277"/>
      <c r="X247" s="278"/>
      <c r="Y247" s="286"/>
      <c r="Z247" s="404"/>
      <c r="AA247" s="404"/>
      <c r="AB247" s="419"/>
      <c r="AC247" s="274"/>
      <c r="AD247" s="309"/>
      <c r="AE247" s="279"/>
      <c r="AF247" s="270"/>
      <c r="AG247" s="275"/>
      <c r="AH247" s="280"/>
      <c r="AI247" s="275"/>
      <c r="AJ247" s="275"/>
      <c r="AK247" s="275"/>
      <c r="AL247" s="281"/>
      <c r="AM247" s="275"/>
      <c r="AN247" s="275"/>
      <c r="AO247" s="275"/>
      <c r="AP247" s="275"/>
      <c r="AQ247" s="282"/>
      <c r="AR247" s="282"/>
      <c r="AS247" s="282"/>
      <c r="AT247" s="282"/>
      <c r="AU247" s="275"/>
      <c r="AV247" s="270"/>
    </row>
    <row r="248" spans="1:48" ht="22.5" hidden="1" customHeight="1" x14ac:dyDescent="0.25">
      <c r="A248" s="270"/>
      <c r="B248" s="270"/>
      <c r="C248" s="270"/>
      <c r="D248" s="295"/>
      <c r="E248" s="270"/>
      <c r="F248" s="270"/>
      <c r="G248" s="270"/>
      <c r="H248" s="322"/>
      <c r="I248" s="270"/>
      <c r="J248" s="270"/>
      <c r="K248" s="271"/>
      <c r="L248" s="271"/>
      <c r="M248" s="274"/>
      <c r="N248" s="271"/>
      <c r="O248" s="271"/>
      <c r="P248" s="273"/>
      <c r="Q248" s="274"/>
      <c r="R248" s="274"/>
      <c r="S248" s="275"/>
      <c r="T248" s="275"/>
      <c r="U248" s="271"/>
      <c r="V248" s="276"/>
      <c r="W248" s="277"/>
      <c r="X248" s="278"/>
      <c r="Y248" s="286"/>
      <c r="Z248" s="404"/>
      <c r="AA248" s="404"/>
      <c r="AB248" s="419"/>
      <c r="AC248" s="274"/>
      <c r="AD248" s="309"/>
      <c r="AE248" s="279"/>
      <c r="AF248" s="270"/>
      <c r="AG248" s="275"/>
      <c r="AH248" s="280"/>
      <c r="AI248" s="275"/>
      <c r="AJ248" s="275"/>
      <c r="AK248" s="275"/>
      <c r="AL248" s="281"/>
      <c r="AM248" s="275"/>
      <c r="AN248" s="275"/>
      <c r="AO248" s="275"/>
      <c r="AP248" s="275"/>
      <c r="AQ248" s="282"/>
      <c r="AR248" s="282"/>
      <c r="AS248" s="282"/>
      <c r="AT248" s="282"/>
      <c r="AU248" s="275"/>
      <c r="AV248" s="270"/>
    </row>
    <row r="249" spans="1:48" ht="22.5" hidden="1" customHeight="1" x14ac:dyDescent="0.25">
      <c r="A249" s="270"/>
      <c r="B249" s="270"/>
      <c r="C249" s="270"/>
      <c r="D249" s="295"/>
      <c r="E249" s="270"/>
      <c r="F249" s="270"/>
      <c r="G249" s="270"/>
      <c r="H249" s="322"/>
      <c r="I249" s="270"/>
      <c r="J249" s="270"/>
      <c r="K249" s="271"/>
      <c r="L249" s="271"/>
      <c r="M249" s="274"/>
      <c r="N249" s="271"/>
      <c r="O249" s="271"/>
      <c r="P249" s="273"/>
      <c r="Q249" s="274"/>
      <c r="R249" s="274"/>
      <c r="S249" s="275"/>
      <c r="T249" s="275"/>
      <c r="U249" s="271"/>
      <c r="V249" s="276"/>
      <c r="W249" s="277"/>
      <c r="X249" s="278"/>
      <c r="Y249" s="286"/>
      <c r="Z249" s="404"/>
      <c r="AA249" s="404"/>
      <c r="AB249" s="419"/>
      <c r="AC249" s="274"/>
      <c r="AD249" s="309"/>
      <c r="AE249" s="279"/>
      <c r="AF249" s="270"/>
      <c r="AG249" s="275"/>
      <c r="AH249" s="280"/>
      <c r="AI249" s="275"/>
      <c r="AJ249" s="275"/>
      <c r="AK249" s="275"/>
      <c r="AL249" s="281"/>
      <c r="AM249" s="275"/>
      <c r="AN249" s="275"/>
      <c r="AO249" s="275"/>
      <c r="AP249" s="275"/>
      <c r="AQ249" s="282"/>
      <c r="AR249" s="282"/>
      <c r="AS249" s="282"/>
      <c r="AT249" s="282"/>
      <c r="AU249" s="275"/>
      <c r="AV249" s="270"/>
    </row>
    <row r="250" spans="1:48" ht="22.5" hidden="1" customHeight="1" x14ac:dyDescent="0.25">
      <c r="A250" s="270"/>
      <c r="B250" s="270"/>
      <c r="C250" s="270"/>
      <c r="D250" s="295"/>
      <c r="E250" s="270"/>
      <c r="F250" s="270"/>
      <c r="G250" s="270"/>
      <c r="H250" s="322"/>
      <c r="I250" s="270"/>
      <c r="J250" s="270"/>
      <c r="K250" s="271"/>
      <c r="L250" s="271"/>
      <c r="M250" s="274"/>
      <c r="N250" s="271"/>
      <c r="O250" s="271"/>
      <c r="P250" s="273"/>
      <c r="Q250" s="274"/>
      <c r="R250" s="274"/>
      <c r="S250" s="275"/>
      <c r="T250" s="275"/>
      <c r="U250" s="271"/>
      <c r="V250" s="276"/>
      <c r="W250" s="277"/>
      <c r="X250" s="278"/>
      <c r="Y250" s="405"/>
      <c r="Z250" s="404"/>
      <c r="AA250" s="404"/>
      <c r="AB250" s="419"/>
      <c r="AC250" s="274"/>
      <c r="AD250" s="309"/>
      <c r="AE250" s="279"/>
      <c r="AF250" s="270"/>
      <c r="AG250" s="275"/>
      <c r="AH250" s="280"/>
      <c r="AI250" s="275"/>
      <c r="AJ250" s="275"/>
      <c r="AK250" s="275"/>
      <c r="AL250" s="281"/>
      <c r="AM250" s="275"/>
      <c r="AN250" s="275"/>
      <c r="AO250" s="275"/>
      <c r="AP250" s="275"/>
      <c r="AQ250" s="282"/>
      <c r="AR250" s="282"/>
      <c r="AS250" s="282"/>
      <c r="AT250" s="282"/>
      <c r="AU250" s="275"/>
      <c r="AV250" s="270"/>
    </row>
    <row r="251" spans="1:48" ht="22.5" hidden="1" customHeight="1" x14ac:dyDescent="0.3">
      <c r="A251" s="270"/>
      <c r="B251" s="270"/>
      <c r="C251" s="270"/>
      <c r="D251" s="295"/>
      <c r="E251" s="454" t="s">
        <v>964</v>
      </c>
      <c r="F251" s="454"/>
      <c r="G251" s="454"/>
      <c r="H251" s="322"/>
      <c r="I251" s="450" t="s">
        <v>968</v>
      </c>
      <c r="J251" s="450"/>
      <c r="K251" s="450"/>
      <c r="L251" s="450"/>
      <c r="M251" s="450"/>
      <c r="N251" s="313"/>
      <c r="O251" s="313"/>
      <c r="P251" s="313"/>
      <c r="Q251" s="313"/>
      <c r="R251" s="313"/>
      <c r="S251" s="313"/>
      <c r="T251" s="313"/>
      <c r="U251" s="313"/>
      <c r="Y251" s="405"/>
      <c r="Z251" s="406"/>
      <c r="AA251" s="406"/>
      <c r="AB251" s="420"/>
      <c r="AD251" s="452" t="s">
        <v>972</v>
      </c>
      <c r="AE251" s="452"/>
      <c r="AF251" s="452"/>
      <c r="AG251" s="452"/>
      <c r="AH251" s="280"/>
      <c r="AI251" s="448"/>
      <c r="AJ251" s="448"/>
      <c r="AK251" s="275"/>
      <c r="AL251" s="281"/>
      <c r="AM251" s="275"/>
      <c r="AN251" s="275"/>
      <c r="AO251" s="275"/>
      <c r="AP251" s="275"/>
      <c r="AQ251" s="282"/>
      <c r="AR251" s="282"/>
      <c r="AS251" s="282"/>
      <c r="AT251" s="282"/>
      <c r="AU251" s="275"/>
      <c r="AV251" s="270"/>
    </row>
    <row r="252" spans="1:48" ht="22.5" hidden="1" customHeight="1" x14ac:dyDescent="0.3">
      <c r="A252" s="270"/>
      <c r="B252" s="270"/>
      <c r="C252" s="270"/>
      <c r="D252" s="295"/>
      <c r="E252" s="449" t="s">
        <v>965</v>
      </c>
      <c r="F252" s="449"/>
      <c r="G252" s="449"/>
      <c r="H252" s="322"/>
      <c r="I252" s="451" t="s">
        <v>969</v>
      </c>
      <c r="J252" s="451"/>
      <c r="K252" s="451"/>
      <c r="L252" s="451"/>
      <c r="M252" s="451"/>
      <c r="N252" s="312"/>
      <c r="O252" s="312"/>
      <c r="P252" s="312"/>
      <c r="Q252" s="312"/>
      <c r="R252" s="312"/>
      <c r="S252" s="312"/>
      <c r="T252" s="312"/>
      <c r="U252" s="312"/>
      <c r="Y252" s="286"/>
      <c r="Z252" s="406"/>
      <c r="AA252" s="406"/>
      <c r="AB252" s="420"/>
      <c r="AD252" s="453" t="s">
        <v>973</v>
      </c>
      <c r="AE252" s="453"/>
      <c r="AF252" s="453"/>
      <c r="AG252" s="453"/>
      <c r="AH252" s="280"/>
      <c r="AI252" s="455"/>
      <c r="AJ252" s="455"/>
      <c r="AK252" s="275"/>
      <c r="AL252" s="281"/>
      <c r="AM252" s="275"/>
      <c r="AN252" s="275"/>
      <c r="AO252" s="275"/>
      <c r="AP252" s="275"/>
      <c r="AQ252" s="282"/>
      <c r="AR252" s="282"/>
      <c r="AS252" s="282"/>
      <c r="AT252" s="282"/>
      <c r="AU252" s="275"/>
      <c r="AV252" s="270"/>
    </row>
    <row r="253" spans="1:48" ht="22.5" hidden="1" customHeight="1" x14ac:dyDescent="0.25">
      <c r="A253" s="270"/>
      <c r="B253" s="270"/>
      <c r="C253" s="270"/>
      <c r="D253" s="295"/>
      <c r="E253" s="449"/>
      <c r="F253" s="449"/>
      <c r="G253" s="449"/>
      <c r="H253" s="322"/>
      <c r="I253" s="270"/>
      <c r="J253" s="270"/>
      <c r="K253" s="271"/>
      <c r="L253" s="271"/>
      <c r="M253" s="274"/>
      <c r="N253" s="271"/>
      <c r="O253" s="271"/>
      <c r="P253" s="273"/>
      <c r="Q253" s="274"/>
      <c r="R253" s="274"/>
      <c r="S253" s="275"/>
      <c r="T253" s="275"/>
      <c r="U253" s="271"/>
      <c r="V253" s="276"/>
      <c r="W253" s="277"/>
      <c r="X253" s="278"/>
      <c r="Y253" s="286"/>
      <c r="Z253" s="404"/>
      <c r="AA253" s="404"/>
      <c r="AB253" s="419"/>
      <c r="AC253" s="274"/>
      <c r="AD253" s="309"/>
      <c r="AE253" s="279"/>
      <c r="AF253" s="270"/>
      <c r="AG253" s="275"/>
      <c r="AH253" s="280"/>
      <c r="AI253" s="455"/>
      <c r="AJ253" s="455"/>
      <c r="AK253" s="275"/>
      <c r="AL253" s="281"/>
      <c r="AM253" s="275"/>
      <c r="AN253" s="275"/>
      <c r="AO253" s="275"/>
      <c r="AP253" s="275"/>
      <c r="AQ253" s="282"/>
      <c r="AR253" s="282"/>
      <c r="AS253" s="282"/>
      <c r="AT253" s="282"/>
      <c r="AU253" s="275"/>
      <c r="AV253" s="270"/>
    </row>
    <row r="254" spans="1:48" ht="22.5" hidden="1" customHeight="1" x14ac:dyDescent="0.25">
      <c r="A254" s="270"/>
      <c r="B254" s="270"/>
      <c r="C254" s="270"/>
      <c r="D254" s="295"/>
      <c r="E254" s="270"/>
      <c r="F254" s="270"/>
      <c r="G254" s="270"/>
      <c r="H254" s="322"/>
      <c r="I254" s="270"/>
      <c r="J254" s="270"/>
      <c r="K254" s="271"/>
      <c r="L254" s="271"/>
      <c r="M254" s="274"/>
      <c r="N254" s="271"/>
      <c r="O254" s="271"/>
      <c r="P254" s="273"/>
      <c r="Q254" s="274"/>
      <c r="R254" s="274"/>
      <c r="S254" s="275"/>
      <c r="T254" s="275"/>
      <c r="U254" s="271"/>
      <c r="V254" s="276"/>
      <c r="W254" s="277"/>
      <c r="X254" s="278"/>
      <c r="Y254" s="286"/>
      <c r="Z254" s="404"/>
      <c r="AA254" s="404"/>
      <c r="AB254" s="419"/>
      <c r="AC254" s="274"/>
      <c r="AD254" s="309"/>
      <c r="AE254" s="279"/>
      <c r="AF254" s="270"/>
      <c r="AG254" s="275"/>
      <c r="AH254" s="280"/>
      <c r="AI254" s="275"/>
      <c r="AJ254" s="275"/>
      <c r="AK254" s="275"/>
      <c r="AL254" s="281"/>
      <c r="AM254" s="275"/>
      <c r="AN254" s="275"/>
      <c r="AO254" s="275"/>
      <c r="AP254" s="275"/>
      <c r="AQ254" s="282"/>
      <c r="AR254" s="282"/>
      <c r="AS254" s="282"/>
      <c r="AT254" s="282"/>
      <c r="AU254" s="275"/>
      <c r="AV254" s="270"/>
    </row>
    <row r="255" spans="1:48" ht="22.5" hidden="1" customHeight="1" x14ac:dyDescent="0.25">
      <c r="A255" s="270"/>
      <c r="B255" s="270"/>
      <c r="C255" s="270"/>
      <c r="D255" s="295"/>
      <c r="E255" s="270"/>
      <c r="F255" s="270"/>
      <c r="G255" s="270"/>
      <c r="H255" s="322"/>
      <c r="I255" s="270"/>
      <c r="J255" s="270"/>
      <c r="K255" s="271"/>
      <c r="L255" s="271"/>
      <c r="M255" s="274"/>
      <c r="N255" s="271"/>
      <c r="O255" s="271"/>
      <c r="P255" s="273"/>
      <c r="Q255" s="274"/>
      <c r="R255" s="274"/>
      <c r="S255" s="275"/>
      <c r="T255" s="275"/>
      <c r="U255" s="271"/>
      <c r="V255" s="276"/>
      <c r="W255" s="277"/>
      <c r="X255" s="278"/>
      <c r="Y255" s="290"/>
      <c r="Z255" s="404"/>
      <c r="AA255" s="404"/>
      <c r="AB255" s="419"/>
      <c r="AC255" s="274"/>
      <c r="AD255" s="309"/>
      <c r="AE255" s="279"/>
      <c r="AF255" s="270"/>
      <c r="AG255" s="275"/>
      <c r="AH255" s="280"/>
      <c r="AI255" s="275"/>
      <c r="AJ255" s="275"/>
      <c r="AK255" s="275"/>
      <c r="AL255" s="281"/>
      <c r="AM255" s="275"/>
      <c r="AN255" s="275"/>
      <c r="AO255" s="275"/>
      <c r="AP255" s="275"/>
      <c r="AQ255" s="282"/>
      <c r="AR255" s="282"/>
      <c r="AS255" s="282"/>
      <c r="AT255" s="282"/>
      <c r="AU255" s="275"/>
      <c r="AV255" s="270"/>
    </row>
    <row r="256" spans="1:48" ht="37.5" hidden="1" customHeight="1" x14ac:dyDescent="0.25">
      <c r="A256" s="465" t="s">
        <v>976</v>
      </c>
      <c r="B256" s="465"/>
      <c r="C256" s="465"/>
      <c r="D256" s="465"/>
      <c r="E256" s="465"/>
      <c r="F256" s="465"/>
      <c r="G256" s="465"/>
      <c r="H256" s="465"/>
      <c r="I256" s="465"/>
      <c r="J256" s="465"/>
      <c r="K256" s="465"/>
      <c r="L256" s="465"/>
      <c r="M256" s="465"/>
      <c r="N256" s="271"/>
      <c r="O256" s="271"/>
      <c r="P256" s="273"/>
      <c r="Q256" s="274"/>
      <c r="R256" s="274"/>
      <c r="S256" s="275"/>
      <c r="T256" s="275"/>
      <c r="U256" s="271"/>
      <c r="V256" s="276"/>
      <c r="W256" s="277"/>
      <c r="X256" s="278"/>
      <c r="Y256" s="286"/>
      <c r="Z256" s="407"/>
      <c r="AA256" s="407"/>
      <c r="AB256" s="421"/>
      <c r="AC256" s="274"/>
      <c r="AD256" s="310"/>
      <c r="AE256" s="279"/>
      <c r="AF256" s="270"/>
      <c r="AG256" s="275"/>
      <c r="AH256" s="280"/>
      <c r="AI256" s="275"/>
      <c r="AJ256" s="275"/>
      <c r="AK256" s="275"/>
      <c r="AL256" s="281"/>
      <c r="AM256" s="275"/>
      <c r="AN256" s="275"/>
      <c r="AO256" s="275"/>
      <c r="AP256" s="275"/>
      <c r="AQ256" s="282"/>
      <c r="AR256" s="282"/>
      <c r="AS256" s="282"/>
      <c r="AT256" s="282"/>
      <c r="AU256" s="275"/>
      <c r="AV256" s="270"/>
    </row>
    <row r="257" spans="1:48" ht="15.75" hidden="1" customHeight="1" x14ac:dyDescent="0.25">
      <c r="A257" s="270"/>
      <c r="B257" s="270"/>
      <c r="C257" s="270"/>
      <c r="D257" s="295"/>
      <c r="E257" s="270"/>
      <c r="F257" s="270"/>
      <c r="G257" s="270"/>
      <c r="H257" s="322"/>
      <c r="I257" s="270"/>
      <c r="J257" s="270"/>
      <c r="K257" s="271"/>
      <c r="L257" s="271"/>
      <c r="M257" s="274"/>
      <c r="N257" s="271"/>
      <c r="O257" s="271"/>
      <c r="P257" s="273"/>
      <c r="Q257" s="274"/>
      <c r="R257" s="274"/>
      <c r="S257" s="275"/>
      <c r="T257" s="275"/>
      <c r="U257" s="271"/>
      <c r="V257" s="276"/>
      <c r="W257" s="277"/>
      <c r="X257" s="278"/>
      <c r="Y257" s="286"/>
      <c r="Z257" s="404"/>
      <c r="AA257" s="404"/>
      <c r="AB257" s="419"/>
      <c r="AC257" s="274"/>
      <c r="AD257" s="309"/>
      <c r="AE257" s="279"/>
      <c r="AF257" s="270"/>
      <c r="AG257" s="275"/>
      <c r="AH257" s="280"/>
      <c r="AI257" s="275"/>
      <c r="AJ257" s="275"/>
      <c r="AK257" s="275"/>
      <c r="AL257" s="281"/>
      <c r="AM257" s="275"/>
      <c r="AN257" s="275"/>
      <c r="AO257" s="275"/>
      <c r="AP257" s="275"/>
      <c r="AQ257" s="282"/>
      <c r="AR257" s="282"/>
      <c r="AS257" s="282"/>
      <c r="AT257" s="282"/>
      <c r="AU257" s="275"/>
      <c r="AV257" s="270"/>
    </row>
    <row r="258" spans="1:48" ht="22.5" hidden="1" customHeight="1" x14ac:dyDescent="0.25">
      <c r="A258" s="270"/>
      <c r="B258" s="270"/>
      <c r="C258" s="270"/>
      <c r="D258" s="295"/>
      <c r="E258" s="270"/>
      <c r="F258" s="270"/>
      <c r="G258" s="270"/>
      <c r="H258" s="322"/>
      <c r="I258" s="270"/>
      <c r="J258" s="270"/>
      <c r="K258" s="271"/>
      <c r="L258" s="271"/>
      <c r="M258" s="274"/>
      <c r="N258" s="271"/>
      <c r="O258" s="271"/>
      <c r="P258" s="273"/>
      <c r="Q258" s="274"/>
      <c r="R258" s="274"/>
      <c r="S258" s="275"/>
      <c r="T258" s="275"/>
      <c r="U258" s="271"/>
      <c r="V258" s="276"/>
      <c r="W258" s="277"/>
      <c r="X258" s="278"/>
      <c r="Y258" s="286"/>
      <c r="Z258" s="404"/>
      <c r="AA258" s="404"/>
      <c r="AB258" s="419"/>
      <c r="AC258" s="274"/>
      <c r="AD258" s="310"/>
      <c r="AE258" s="279"/>
      <c r="AF258" s="270"/>
      <c r="AG258" s="275"/>
      <c r="AH258" s="280"/>
      <c r="AI258" s="275"/>
      <c r="AJ258" s="275"/>
      <c r="AK258" s="275"/>
      <c r="AL258" s="281"/>
      <c r="AM258" s="275"/>
      <c r="AN258" s="275"/>
      <c r="AO258" s="275"/>
      <c r="AP258" s="275"/>
      <c r="AQ258" s="282"/>
      <c r="AR258" s="282"/>
      <c r="AS258" s="282"/>
      <c r="AT258" s="282"/>
      <c r="AU258" s="275"/>
      <c r="AV258" s="270"/>
    </row>
    <row r="259" spans="1:48" ht="22.5" hidden="1" customHeight="1" x14ac:dyDescent="0.25">
      <c r="A259" s="270"/>
      <c r="B259" s="270"/>
      <c r="C259" s="270"/>
      <c r="D259" s="295"/>
      <c r="E259" s="270"/>
      <c r="F259" s="270"/>
      <c r="G259" s="270"/>
      <c r="H259" s="322"/>
      <c r="I259" s="270"/>
      <c r="J259" s="270"/>
      <c r="K259" s="271"/>
      <c r="L259" s="271"/>
      <c r="M259" s="274"/>
      <c r="N259" s="271"/>
      <c r="O259" s="271"/>
      <c r="P259" s="273"/>
      <c r="Q259" s="274"/>
      <c r="R259" s="274"/>
      <c r="S259" s="275"/>
      <c r="T259" s="275"/>
      <c r="U259" s="271"/>
      <c r="V259" s="276"/>
      <c r="W259" s="277"/>
      <c r="X259" s="278"/>
      <c r="Y259" s="405"/>
      <c r="Z259" s="404"/>
      <c r="AA259" s="404"/>
      <c r="AB259" s="419"/>
      <c r="AC259" s="274"/>
      <c r="AD259" s="309"/>
      <c r="AE259" s="279"/>
      <c r="AF259" s="270"/>
      <c r="AG259" s="275"/>
      <c r="AH259" s="280"/>
      <c r="AI259" s="275"/>
      <c r="AJ259" s="275"/>
      <c r="AK259" s="275"/>
      <c r="AL259" s="281"/>
      <c r="AM259" s="275"/>
      <c r="AN259" s="275"/>
      <c r="AO259" s="275"/>
      <c r="AP259" s="275"/>
      <c r="AQ259" s="282"/>
      <c r="AR259" s="282"/>
      <c r="AS259" s="282"/>
      <c r="AT259" s="282"/>
      <c r="AU259" s="275"/>
      <c r="AV259" s="270"/>
    </row>
    <row r="260" spans="1:48" ht="22.5" hidden="1" customHeight="1" x14ac:dyDescent="0.25">
      <c r="A260" s="270"/>
      <c r="B260" s="270"/>
      <c r="C260" s="270"/>
      <c r="D260" s="295"/>
      <c r="E260" s="454" t="s">
        <v>657</v>
      </c>
      <c r="F260" s="454"/>
      <c r="G260" s="454"/>
      <c r="H260" s="322"/>
      <c r="I260" s="450" t="s">
        <v>978</v>
      </c>
      <c r="J260" s="450"/>
      <c r="K260" s="450"/>
      <c r="L260" s="450"/>
      <c r="M260" s="450"/>
      <c r="N260" s="313"/>
      <c r="O260" s="313"/>
      <c r="P260" s="313"/>
      <c r="Q260" s="313"/>
      <c r="R260" s="313"/>
      <c r="S260" s="313"/>
      <c r="T260" s="313"/>
      <c r="U260" s="313"/>
      <c r="Y260" s="405"/>
      <c r="Z260" s="406"/>
      <c r="AA260" s="406"/>
      <c r="AB260" s="420"/>
      <c r="AD260" s="454" t="s">
        <v>262</v>
      </c>
      <c r="AE260" s="454"/>
      <c r="AF260" s="454"/>
      <c r="AG260" s="454"/>
      <c r="AH260" s="280"/>
      <c r="AI260" s="454" t="s">
        <v>267</v>
      </c>
      <c r="AJ260" s="454"/>
      <c r="AK260" s="275"/>
      <c r="AL260" s="281"/>
      <c r="AM260" s="275"/>
      <c r="AN260" s="275"/>
      <c r="AO260" s="275"/>
      <c r="AP260" s="275"/>
      <c r="AQ260" s="282"/>
      <c r="AR260" s="282"/>
      <c r="AS260" s="282"/>
      <c r="AT260" s="282"/>
      <c r="AU260" s="275"/>
      <c r="AV260" s="270"/>
    </row>
    <row r="261" spans="1:48" ht="22.5" hidden="1" customHeight="1" x14ac:dyDescent="0.25">
      <c r="A261" s="270"/>
      <c r="B261" s="270"/>
      <c r="C261" s="270"/>
      <c r="D261" s="295"/>
      <c r="E261" s="449" t="s">
        <v>977</v>
      </c>
      <c r="F261" s="449"/>
      <c r="G261" s="449"/>
      <c r="H261" s="322"/>
      <c r="I261" s="451" t="s">
        <v>967</v>
      </c>
      <c r="J261" s="451"/>
      <c r="K261" s="451"/>
      <c r="L261" s="451"/>
      <c r="M261" s="451"/>
      <c r="N261" s="312"/>
      <c r="O261" s="312"/>
      <c r="P261" s="312"/>
      <c r="Q261" s="312"/>
      <c r="R261" s="312"/>
      <c r="S261" s="312"/>
      <c r="T261" s="312"/>
      <c r="U261" s="312"/>
      <c r="Y261" s="408"/>
      <c r="Z261" s="406"/>
      <c r="AA261" s="406"/>
      <c r="AB261" s="420"/>
      <c r="AD261" s="449" t="s">
        <v>981</v>
      </c>
      <c r="AE261" s="449"/>
      <c r="AF261" s="449"/>
      <c r="AG261" s="449"/>
      <c r="AH261" s="280"/>
      <c r="AI261" s="449" t="s">
        <v>982</v>
      </c>
      <c r="AJ261" s="449"/>
      <c r="AK261" s="275"/>
      <c r="AL261" s="281"/>
      <c r="AM261" s="275"/>
      <c r="AN261" s="275"/>
      <c r="AO261" s="275"/>
      <c r="AP261" s="275"/>
      <c r="AQ261" s="282"/>
      <c r="AR261" s="282"/>
      <c r="AS261" s="282"/>
      <c r="AT261" s="282"/>
      <c r="AU261" s="275"/>
      <c r="AV261" s="270"/>
    </row>
    <row r="262" spans="1:48" ht="22.5" hidden="1" customHeight="1" x14ac:dyDescent="0.25">
      <c r="A262" s="270"/>
      <c r="B262" s="270"/>
      <c r="C262" s="270"/>
      <c r="D262" s="295"/>
      <c r="E262" s="449"/>
      <c r="F262" s="449"/>
      <c r="G262" s="449"/>
      <c r="H262" s="322"/>
      <c r="I262" s="312"/>
      <c r="J262" s="312"/>
      <c r="K262" s="312"/>
      <c r="L262" s="312"/>
      <c r="M262" s="312"/>
      <c r="N262" s="312"/>
      <c r="O262" s="312"/>
      <c r="P262" s="312"/>
      <c r="Q262" s="312"/>
      <c r="R262" s="312"/>
      <c r="S262" s="312"/>
      <c r="T262" s="312"/>
      <c r="U262" s="312"/>
      <c r="Y262" s="286"/>
      <c r="Z262" s="409"/>
      <c r="AA262" s="409"/>
      <c r="AB262" s="422"/>
      <c r="AD262" s="449"/>
      <c r="AE262" s="449"/>
      <c r="AF262" s="449"/>
      <c r="AG262" s="449"/>
      <c r="AH262" s="280"/>
      <c r="AI262" s="449"/>
      <c r="AJ262" s="449"/>
      <c r="AK262" s="275"/>
      <c r="AL262" s="281"/>
      <c r="AM262" s="275"/>
      <c r="AN262" s="275"/>
      <c r="AO262" s="275"/>
      <c r="AP262" s="275"/>
      <c r="AQ262" s="282"/>
      <c r="AR262" s="282"/>
      <c r="AS262" s="282"/>
      <c r="AT262" s="282"/>
      <c r="AU262" s="275"/>
      <c r="AV262" s="270"/>
    </row>
    <row r="263" spans="1:48" ht="22.5" hidden="1" customHeight="1" x14ac:dyDescent="0.25">
      <c r="A263" s="270"/>
      <c r="B263" s="270"/>
      <c r="C263" s="270"/>
      <c r="D263" s="295"/>
      <c r="E263" s="270"/>
      <c r="F263" s="270"/>
      <c r="G263" s="270"/>
      <c r="H263" s="322"/>
      <c r="I263" s="270"/>
      <c r="J263" s="270"/>
      <c r="K263" s="271"/>
      <c r="L263" s="271"/>
      <c r="M263" s="274"/>
      <c r="N263" s="271"/>
      <c r="O263" s="271"/>
      <c r="P263" s="273"/>
      <c r="Q263" s="274"/>
      <c r="R263" s="274"/>
      <c r="S263" s="275"/>
      <c r="T263" s="275"/>
      <c r="U263" s="271"/>
      <c r="V263" s="276"/>
      <c r="W263" s="277"/>
      <c r="X263" s="278"/>
      <c r="Y263" s="286"/>
      <c r="Z263" s="404"/>
      <c r="AA263" s="404"/>
      <c r="AB263" s="419"/>
      <c r="AC263" s="274"/>
      <c r="AD263" s="309"/>
      <c r="AE263" s="279"/>
      <c r="AF263" s="270"/>
      <c r="AG263" s="275"/>
      <c r="AH263" s="280"/>
      <c r="AI263" s="275"/>
      <c r="AJ263" s="275"/>
      <c r="AK263" s="275"/>
      <c r="AL263" s="281"/>
      <c r="AM263" s="275"/>
      <c r="AN263" s="275"/>
      <c r="AO263" s="275"/>
      <c r="AP263" s="275"/>
      <c r="AQ263" s="282"/>
      <c r="AR263" s="282"/>
      <c r="AS263" s="282"/>
      <c r="AT263" s="282"/>
      <c r="AU263" s="275"/>
      <c r="AV263" s="270"/>
    </row>
    <row r="264" spans="1:48" ht="22.5" hidden="1" customHeight="1" x14ac:dyDescent="0.25">
      <c r="A264" s="270"/>
      <c r="B264" s="270"/>
      <c r="C264" s="270"/>
      <c r="D264" s="295"/>
      <c r="E264" s="270"/>
      <c r="F264" s="270"/>
      <c r="G264" s="270"/>
      <c r="H264" s="322"/>
      <c r="I264" s="270"/>
      <c r="J264" s="270"/>
      <c r="K264" s="271"/>
      <c r="L264" s="271"/>
      <c r="M264" s="274"/>
      <c r="N264" s="271"/>
      <c r="O264" s="271"/>
      <c r="P264" s="273"/>
      <c r="Q264" s="274"/>
      <c r="R264" s="274"/>
      <c r="S264" s="275"/>
      <c r="T264" s="275"/>
      <c r="U264" s="271"/>
      <c r="V264" s="276"/>
      <c r="W264" s="277"/>
      <c r="X264" s="278"/>
      <c r="Y264" s="286"/>
      <c r="Z264" s="404"/>
      <c r="AA264" s="404"/>
      <c r="AB264" s="419"/>
      <c r="AC264" s="274"/>
      <c r="AD264" s="309"/>
      <c r="AE264" s="279"/>
      <c r="AF264" s="270"/>
      <c r="AG264" s="275"/>
      <c r="AH264" s="280"/>
      <c r="AI264" s="275"/>
      <c r="AJ264" s="275"/>
      <c r="AK264" s="275"/>
      <c r="AL264" s="281"/>
      <c r="AM264" s="275"/>
      <c r="AN264" s="275"/>
      <c r="AO264" s="275"/>
      <c r="AP264" s="275"/>
      <c r="AQ264" s="282"/>
      <c r="AR264" s="282"/>
      <c r="AS264" s="282"/>
      <c r="AT264" s="282"/>
      <c r="AU264" s="275"/>
      <c r="AV264" s="270"/>
    </row>
    <row r="265" spans="1:48" ht="22.5" hidden="1" customHeight="1" x14ac:dyDescent="0.25">
      <c r="A265" s="270"/>
      <c r="B265" s="270"/>
      <c r="C265" s="270"/>
      <c r="D265" s="295"/>
      <c r="E265" s="270"/>
      <c r="F265" s="270"/>
      <c r="G265" s="270"/>
      <c r="H265" s="322"/>
      <c r="I265" s="270"/>
      <c r="J265" s="270"/>
      <c r="K265" s="271"/>
      <c r="L265" s="271"/>
      <c r="M265" s="274"/>
      <c r="N265" s="271"/>
      <c r="O265" s="271"/>
      <c r="P265" s="273"/>
      <c r="Q265" s="274"/>
      <c r="R265" s="274"/>
      <c r="S265" s="275"/>
      <c r="T265" s="275"/>
      <c r="U265" s="271"/>
      <c r="V265" s="276"/>
      <c r="W265" s="277"/>
      <c r="X265" s="278"/>
      <c r="Y265" s="286"/>
      <c r="Z265" s="404"/>
      <c r="AA265" s="404"/>
      <c r="AB265" s="419"/>
      <c r="AC265" s="274"/>
      <c r="AD265" s="309"/>
      <c r="AE265" s="279"/>
      <c r="AF265" s="270"/>
      <c r="AG265" s="275"/>
      <c r="AH265" s="280"/>
      <c r="AI265" s="275"/>
      <c r="AJ265" s="275"/>
      <c r="AK265" s="275"/>
      <c r="AL265" s="281"/>
      <c r="AM265" s="275"/>
      <c r="AN265" s="275"/>
      <c r="AO265" s="275"/>
      <c r="AP265" s="275"/>
      <c r="AQ265" s="282"/>
      <c r="AR265" s="282"/>
      <c r="AS265" s="282"/>
      <c r="AT265" s="282"/>
      <c r="AU265" s="275"/>
      <c r="AV265" s="270"/>
    </row>
    <row r="266" spans="1:48" ht="22.5" hidden="1" customHeight="1" x14ac:dyDescent="0.25">
      <c r="A266" s="270"/>
      <c r="B266" s="270"/>
      <c r="C266" s="270"/>
      <c r="D266" s="295"/>
      <c r="E266" s="270"/>
      <c r="F266" s="270"/>
      <c r="G266" s="270"/>
      <c r="H266" s="322"/>
      <c r="I266" s="270"/>
      <c r="J266" s="270"/>
      <c r="K266" s="271"/>
      <c r="L266" s="271"/>
      <c r="M266" s="274"/>
      <c r="N266" s="271"/>
      <c r="O266" s="271"/>
      <c r="P266" s="273"/>
      <c r="Q266" s="274"/>
      <c r="R266" s="274"/>
      <c r="S266" s="275"/>
      <c r="T266" s="275"/>
      <c r="U266" s="271"/>
      <c r="V266" s="276"/>
      <c r="W266" s="277"/>
      <c r="X266" s="278"/>
      <c r="Y266" s="405"/>
      <c r="Z266" s="404"/>
      <c r="AA266" s="404"/>
      <c r="AB266" s="419"/>
      <c r="AC266" s="274"/>
      <c r="AD266" s="309"/>
      <c r="AE266" s="279"/>
      <c r="AF266" s="270"/>
      <c r="AG266" s="275"/>
      <c r="AH266" s="280"/>
      <c r="AI266" s="275"/>
      <c r="AJ266" s="275"/>
      <c r="AK266" s="275"/>
      <c r="AL266" s="281"/>
      <c r="AM266" s="275"/>
      <c r="AN266" s="275"/>
      <c r="AO266" s="275"/>
      <c r="AP266" s="275"/>
      <c r="AQ266" s="282"/>
      <c r="AR266" s="282"/>
      <c r="AS266" s="282"/>
      <c r="AT266" s="282"/>
      <c r="AU266" s="275"/>
      <c r="AV266" s="270"/>
    </row>
    <row r="267" spans="1:48" ht="22.5" hidden="1" customHeight="1" x14ac:dyDescent="0.25">
      <c r="A267" s="270"/>
      <c r="B267" s="270"/>
      <c r="C267" s="270"/>
      <c r="D267" s="295"/>
      <c r="E267" s="454" t="s">
        <v>958</v>
      </c>
      <c r="F267" s="454"/>
      <c r="G267" s="454"/>
      <c r="H267" s="322"/>
      <c r="I267" s="450" t="s">
        <v>979</v>
      </c>
      <c r="J267" s="450"/>
      <c r="K267" s="450"/>
      <c r="L267" s="450"/>
      <c r="M267" s="450"/>
      <c r="N267" s="313"/>
      <c r="O267" s="313"/>
      <c r="P267" s="313"/>
      <c r="Q267" s="313"/>
      <c r="R267" s="313"/>
      <c r="S267" s="313"/>
      <c r="T267" s="313"/>
      <c r="U267" s="313"/>
      <c r="Y267" s="405"/>
      <c r="Z267" s="406"/>
      <c r="AA267" s="406"/>
      <c r="AB267" s="420"/>
      <c r="AD267" s="454" t="s">
        <v>980</v>
      </c>
      <c r="AE267" s="454"/>
      <c r="AF267" s="454"/>
      <c r="AG267" s="454"/>
      <c r="AH267" s="280"/>
      <c r="AI267" s="454" t="s">
        <v>660</v>
      </c>
      <c r="AJ267" s="454"/>
      <c r="AK267" s="275"/>
      <c r="AL267" s="281"/>
      <c r="AM267" s="275"/>
      <c r="AN267" s="275"/>
      <c r="AO267" s="275"/>
      <c r="AP267" s="275"/>
      <c r="AQ267" s="282"/>
      <c r="AR267" s="282"/>
      <c r="AS267" s="282"/>
      <c r="AT267" s="282"/>
      <c r="AU267" s="275"/>
      <c r="AV267" s="270"/>
    </row>
    <row r="268" spans="1:48" ht="22.5" hidden="1" customHeight="1" x14ac:dyDescent="0.25">
      <c r="A268" s="270"/>
      <c r="B268" s="270"/>
      <c r="C268" s="270"/>
      <c r="D268" s="295"/>
      <c r="E268" s="449" t="s">
        <v>977</v>
      </c>
      <c r="F268" s="449"/>
      <c r="G268" s="449"/>
      <c r="H268" s="322"/>
      <c r="I268" s="451" t="s">
        <v>981</v>
      </c>
      <c r="J268" s="451"/>
      <c r="K268" s="451"/>
      <c r="L268" s="451"/>
      <c r="M268" s="451"/>
      <c r="N268" s="312"/>
      <c r="O268" s="312"/>
      <c r="P268" s="312"/>
      <c r="Q268" s="312"/>
      <c r="R268" s="312"/>
      <c r="S268" s="312"/>
      <c r="T268" s="312"/>
      <c r="U268" s="312"/>
      <c r="Y268" s="405"/>
      <c r="Z268" s="406"/>
      <c r="AA268" s="406"/>
      <c r="AB268" s="420"/>
      <c r="AD268" s="449" t="s">
        <v>981</v>
      </c>
      <c r="AE268" s="449"/>
      <c r="AF268" s="449"/>
      <c r="AG268" s="449"/>
      <c r="AH268" s="280"/>
      <c r="AI268" s="449" t="s">
        <v>984</v>
      </c>
      <c r="AJ268" s="449"/>
      <c r="AK268" s="275"/>
      <c r="AL268" s="281"/>
      <c r="AM268" s="275"/>
      <c r="AN268" s="275"/>
      <c r="AO268" s="275"/>
      <c r="AP268" s="275"/>
      <c r="AQ268" s="282"/>
      <c r="AR268" s="282"/>
      <c r="AS268" s="282"/>
      <c r="AT268" s="282"/>
      <c r="AU268" s="275"/>
      <c r="AV268" s="270"/>
    </row>
    <row r="269" spans="1:48" ht="22.5" hidden="1" customHeight="1" x14ac:dyDescent="0.25">
      <c r="A269" s="270"/>
      <c r="B269" s="270"/>
      <c r="C269" s="270"/>
      <c r="D269" s="295"/>
      <c r="E269" s="449"/>
      <c r="F269" s="449"/>
      <c r="G269" s="449"/>
      <c r="H269" s="322"/>
      <c r="I269" s="451"/>
      <c r="J269" s="451"/>
      <c r="K269" s="451"/>
      <c r="L269" s="451"/>
      <c r="M269" s="451"/>
      <c r="N269" s="312"/>
      <c r="O269" s="312"/>
      <c r="P269" s="312"/>
      <c r="Q269" s="312"/>
      <c r="R269" s="312"/>
      <c r="S269" s="312"/>
      <c r="T269" s="312"/>
      <c r="U269" s="312"/>
      <c r="Y269" s="286"/>
      <c r="Z269" s="406"/>
      <c r="AA269" s="406"/>
      <c r="AB269" s="420"/>
      <c r="AD269" s="449"/>
      <c r="AE269" s="449"/>
      <c r="AF269" s="449"/>
      <c r="AG269" s="449"/>
      <c r="AH269" s="280"/>
      <c r="AI269" s="449"/>
      <c r="AJ269" s="449"/>
      <c r="AK269" s="275"/>
      <c r="AL269" s="281"/>
      <c r="AM269" s="275"/>
      <c r="AN269" s="275"/>
      <c r="AO269" s="275"/>
      <c r="AP269" s="275"/>
      <c r="AQ269" s="282"/>
      <c r="AR269" s="282"/>
      <c r="AS269" s="282"/>
      <c r="AT269" s="282"/>
      <c r="AU269" s="275"/>
      <c r="AV269" s="270"/>
    </row>
    <row r="270" spans="1:48" ht="22.5" hidden="1" customHeight="1" x14ac:dyDescent="0.25">
      <c r="A270" s="270"/>
      <c r="B270" s="270"/>
      <c r="C270" s="270"/>
      <c r="D270" s="295"/>
      <c r="E270" s="270"/>
      <c r="F270" s="270"/>
      <c r="G270" s="270"/>
      <c r="H270" s="322"/>
      <c r="I270" s="270"/>
      <c r="J270" s="270"/>
      <c r="K270" s="271"/>
      <c r="L270" s="271"/>
      <c r="M270" s="274"/>
      <c r="N270" s="271"/>
      <c r="O270" s="271"/>
      <c r="P270" s="273"/>
      <c r="Q270" s="274"/>
      <c r="R270" s="274"/>
      <c r="S270" s="275"/>
      <c r="T270" s="275"/>
      <c r="U270" s="271"/>
      <c r="V270" s="276"/>
      <c r="W270" s="277"/>
      <c r="X270" s="278"/>
      <c r="Y270" s="286"/>
      <c r="Z270" s="404"/>
      <c r="AA270" s="404"/>
      <c r="AB270" s="419"/>
      <c r="AC270" s="274"/>
      <c r="AD270" s="309"/>
      <c r="AE270" s="279"/>
      <c r="AF270" s="270"/>
      <c r="AG270" s="275"/>
      <c r="AH270" s="280"/>
      <c r="AI270" s="275"/>
      <c r="AJ270" s="275"/>
      <c r="AK270" s="275"/>
      <c r="AL270" s="281"/>
      <c r="AM270" s="275"/>
      <c r="AN270" s="275"/>
      <c r="AO270" s="275"/>
      <c r="AP270" s="275"/>
      <c r="AQ270" s="282"/>
      <c r="AR270" s="282"/>
      <c r="AS270" s="282"/>
      <c r="AT270" s="282"/>
      <c r="AU270" s="275"/>
      <c r="AV270" s="270"/>
    </row>
    <row r="271" spans="1:48" ht="22.5" hidden="1" customHeight="1" x14ac:dyDescent="0.25">
      <c r="A271" s="270"/>
      <c r="B271" s="270"/>
      <c r="C271" s="270"/>
      <c r="D271" s="295"/>
      <c r="E271" s="270"/>
      <c r="F271" s="270"/>
      <c r="G271" s="270"/>
      <c r="H271" s="322"/>
      <c r="I271" s="270"/>
      <c r="J271" s="270"/>
      <c r="K271" s="271"/>
      <c r="L271" s="271"/>
      <c r="M271" s="274"/>
      <c r="N271" s="271"/>
      <c r="O271" s="271"/>
      <c r="P271" s="273"/>
      <c r="Q271" s="274"/>
      <c r="R271" s="274"/>
      <c r="S271" s="275"/>
      <c r="T271" s="275"/>
      <c r="U271" s="271"/>
      <c r="V271" s="276"/>
      <c r="W271" s="277"/>
      <c r="X271" s="278"/>
      <c r="Y271" s="286"/>
      <c r="Z271" s="404"/>
      <c r="AA271" s="404"/>
      <c r="AB271" s="419"/>
      <c r="AC271" s="274"/>
      <c r="AD271" s="309"/>
      <c r="AE271" s="279"/>
      <c r="AF271" s="270"/>
      <c r="AG271" s="275"/>
      <c r="AH271" s="280"/>
      <c r="AI271" s="275"/>
      <c r="AJ271" s="275"/>
      <c r="AK271" s="275"/>
      <c r="AL271" s="281"/>
      <c r="AM271" s="275"/>
      <c r="AN271" s="275"/>
      <c r="AO271" s="275"/>
      <c r="AP271" s="275"/>
      <c r="AQ271" s="282"/>
      <c r="AR271" s="282"/>
      <c r="AS271" s="282"/>
      <c r="AT271" s="282"/>
      <c r="AU271" s="275"/>
      <c r="AV271" s="270"/>
    </row>
    <row r="272" spans="1:48" ht="15.75" hidden="1" customHeight="1" x14ac:dyDescent="0.25">
      <c r="A272" s="270"/>
      <c r="B272" s="270"/>
      <c r="C272" s="270"/>
      <c r="D272" s="295"/>
      <c r="E272" s="270"/>
      <c r="F272" s="270"/>
      <c r="G272" s="270"/>
      <c r="H272" s="322"/>
      <c r="I272" s="270"/>
      <c r="J272" s="270"/>
      <c r="K272" s="271"/>
      <c r="L272" s="271"/>
      <c r="M272" s="274"/>
      <c r="N272" s="271"/>
      <c r="O272" s="271"/>
      <c r="P272" s="273"/>
      <c r="Q272" s="274"/>
      <c r="R272" s="274"/>
      <c r="S272" s="275"/>
      <c r="T272" s="275"/>
      <c r="U272" s="271"/>
      <c r="V272" s="276"/>
      <c r="W272" s="277"/>
      <c r="X272" s="278"/>
      <c r="Y272" s="286"/>
      <c r="Z272" s="404"/>
      <c r="AA272" s="404"/>
      <c r="AB272" s="419"/>
      <c r="AC272" s="274"/>
      <c r="AD272" s="309"/>
      <c r="AE272" s="279"/>
      <c r="AF272" s="270"/>
      <c r="AG272" s="275"/>
      <c r="AH272" s="280"/>
      <c r="AI272" s="275"/>
      <c r="AJ272" s="275"/>
      <c r="AK272" s="275"/>
      <c r="AL272" s="281"/>
      <c r="AM272" s="275"/>
      <c r="AN272" s="275"/>
      <c r="AO272" s="275"/>
      <c r="AP272" s="275"/>
      <c r="AQ272" s="282"/>
      <c r="AR272" s="282"/>
      <c r="AS272" s="282"/>
      <c r="AT272" s="282"/>
      <c r="AU272" s="275"/>
      <c r="AV272" s="270"/>
    </row>
    <row r="273" spans="1:48" ht="22.5" hidden="1" customHeight="1" x14ac:dyDescent="0.25">
      <c r="A273" s="270"/>
      <c r="B273" s="270"/>
      <c r="C273" s="270"/>
      <c r="D273" s="295"/>
      <c r="E273" s="270"/>
      <c r="F273" s="270"/>
      <c r="G273" s="270"/>
      <c r="H273" s="322"/>
      <c r="I273" s="270"/>
      <c r="J273" s="270"/>
      <c r="K273" s="271"/>
      <c r="L273" s="271"/>
      <c r="M273" s="274"/>
      <c r="N273" s="271"/>
      <c r="O273" s="271"/>
      <c r="P273" s="273"/>
      <c r="Q273" s="274"/>
      <c r="R273" s="274"/>
      <c r="S273" s="275"/>
      <c r="T273" s="275"/>
      <c r="U273" s="271"/>
      <c r="V273" s="276"/>
      <c r="W273" s="277"/>
      <c r="X273" s="278"/>
      <c r="Y273" s="286"/>
      <c r="Z273" s="404"/>
      <c r="AA273" s="404"/>
      <c r="AB273" s="419"/>
      <c r="AC273" s="274"/>
      <c r="AD273" s="309"/>
      <c r="AE273" s="279"/>
      <c r="AF273" s="270"/>
      <c r="AG273" s="275"/>
      <c r="AH273" s="280"/>
      <c r="AI273" s="275"/>
      <c r="AJ273" s="275"/>
      <c r="AK273" s="275"/>
      <c r="AL273" s="281"/>
      <c r="AM273" s="275"/>
      <c r="AN273" s="275"/>
      <c r="AO273" s="275"/>
      <c r="AP273" s="275"/>
      <c r="AQ273" s="282"/>
      <c r="AR273" s="282"/>
      <c r="AS273" s="282"/>
      <c r="AT273" s="282"/>
      <c r="AU273" s="275"/>
      <c r="AV273" s="270"/>
    </row>
    <row r="274" spans="1:48" ht="22.5" hidden="1" customHeight="1" x14ac:dyDescent="0.25">
      <c r="A274" s="270"/>
      <c r="B274" s="270"/>
      <c r="C274" s="270"/>
      <c r="D274" s="295"/>
      <c r="E274" s="270"/>
      <c r="F274" s="270"/>
      <c r="G274" s="270"/>
      <c r="H274" s="322"/>
      <c r="I274" s="270"/>
      <c r="J274" s="270"/>
      <c r="K274" s="271"/>
      <c r="L274" s="271"/>
      <c r="M274" s="274"/>
      <c r="N274" s="271"/>
      <c r="O274" s="271"/>
      <c r="P274" s="273"/>
      <c r="Q274" s="274"/>
      <c r="R274" s="274"/>
      <c r="S274" s="275"/>
      <c r="T274" s="275"/>
      <c r="U274" s="271"/>
      <c r="V274" s="276"/>
      <c r="W274" s="277"/>
      <c r="X274" s="278"/>
      <c r="Y274" s="405"/>
      <c r="Z274" s="404"/>
      <c r="AA274" s="404"/>
      <c r="AB274" s="419"/>
      <c r="AC274" s="274"/>
      <c r="AD274" s="309"/>
      <c r="AE274" s="279"/>
      <c r="AF274" s="270"/>
      <c r="AG274" s="275"/>
      <c r="AH274" s="280"/>
      <c r="AI274" s="275"/>
      <c r="AJ274" s="275"/>
      <c r="AK274" s="275"/>
      <c r="AL274" s="281"/>
      <c r="AM274" s="275"/>
      <c r="AN274" s="275"/>
      <c r="AO274" s="275"/>
      <c r="AP274" s="275"/>
      <c r="AQ274" s="282"/>
      <c r="AR274" s="282"/>
      <c r="AS274" s="282"/>
      <c r="AT274" s="282"/>
      <c r="AU274" s="275"/>
      <c r="AV274" s="270"/>
    </row>
    <row r="275" spans="1:48" ht="22.5" hidden="1" customHeight="1" x14ac:dyDescent="0.3">
      <c r="A275" s="270"/>
      <c r="B275" s="270"/>
      <c r="C275" s="270"/>
      <c r="D275" s="295"/>
      <c r="E275" s="454" t="s">
        <v>259</v>
      </c>
      <c r="F275" s="454"/>
      <c r="G275" s="454"/>
      <c r="H275" s="322"/>
      <c r="I275" s="450" t="s">
        <v>260</v>
      </c>
      <c r="J275" s="450"/>
      <c r="K275" s="450"/>
      <c r="L275" s="450"/>
      <c r="M275" s="450"/>
      <c r="N275" s="313"/>
      <c r="O275" s="313"/>
      <c r="P275" s="313"/>
      <c r="Q275" s="313"/>
      <c r="R275" s="313"/>
      <c r="S275" s="313"/>
      <c r="T275" s="313"/>
      <c r="U275" s="313"/>
      <c r="Y275" s="405"/>
      <c r="Z275" s="406"/>
      <c r="AA275" s="406"/>
      <c r="AB275" s="420"/>
      <c r="AD275" s="452" t="s">
        <v>662</v>
      </c>
      <c r="AE275" s="452"/>
      <c r="AF275" s="452"/>
      <c r="AG275" s="452"/>
      <c r="AH275" s="280"/>
      <c r="AI275" s="448"/>
      <c r="AJ275" s="448"/>
      <c r="AK275" s="275"/>
      <c r="AL275" s="281"/>
      <c r="AM275" s="275"/>
      <c r="AN275" s="275"/>
      <c r="AO275" s="275"/>
      <c r="AP275" s="275"/>
      <c r="AQ275" s="282"/>
      <c r="AR275" s="282"/>
      <c r="AS275" s="282"/>
      <c r="AT275" s="282"/>
      <c r="AU275" s="275"/>
      <c r="AV275" s="270"/>
    </row>
    <row r="276" spans="1:48" ht="22.5" hidden="1" customHeight="1" x14ac:dyDescent="0.25">
      <c r="A276" s="270"/>
      <c r="B276" s="270"/>
      <c r="C276" s="270"/>
      <c r="D276" s="295"/>
      <c r="E276" s="449" t="s">
        <v>983</v>
      </c>
      <c r="F276" s="449"/>
      <c r="G276" s="449"/>
      <c r="H276" s="322"/>
      <c r="I276" s="451" t="s">
        <v>986</v>
      </c>
      <c r="J276" s="451"/>
      <c r="K276" s="451"/>
      <c r="L276" s="451"/>
      <c r="M276" s="451"/>
      <c r="N276" s="312"/>
      <c r="O276" s="312"/>
      <c r="P276" s="312"/>
      <c r="Q276" s="312"/>
      <c r="R276" s="312"/>
      <c r="S276" s="312"/>
      <c r="T276" s="312"/>
      <c r="U276" s="312"/>
      <c r="Y276" s="290"/>
      <c r="Z276" s="406"/>
      <c r="AA276" s="406"/>
      <c r="AB276" s="420"/>
      <c r="AD276" s="449" t="s">
        <v>985</v>
      </c>
      <c r="AE276" s="449"/>
      <c r="AF276" s="449"/>
      <c r="AG276" s="449"/>
      <c r="AH276" s="280"/>
      <c r="AI276" s="455"/>
      <c r="AJ276" s="455"/>
      <c r="AK276" s="275"/>
      <c r="AL276" s="281"/>
      <c r="AM276" s="275"/>
      <c r="AN276" s="275"/>
      <c r="AO276" s="275"/>
      <c r="AP276" s="275"/>
      <c r="AQ276" s="282"/>
      <c r="AR276" s="282"/>
      <c r="AS276" s="282"/>
      <c r="AT276" s="282"/>
      <c r="AU276" s="275"/>
      <c r="AV276" s="270"/>
    </row>
    <row r="277" spans="1:48" ht="22.5" hidden="1" customHeight="1" x14ac:dyDescent="0.25">
      <c r="A277" s="270"/>
      <c r="B277" s="270"/>
      <c r="C277" s="270"/>
      <c r="D277" s="295"/>
      <c r="E277" s="449"/>
      <c r="F277" s="449"/>
      <c r="G277" s="449"/>
      <c r="H277" s="322"/>
      <c r="I277" s="451"/>
      <c r="J277" s="451"/>
      <c r="K277" s="451"/>
      <c r="L277" s="451"/>
      <c r="M277" s="451"/>
      <c r="N277" s="271"/>
      <c r="O277" s="271"/>
      <c r="P277" s="273"/>
      <c r="Q277" s="274"/>
      <c r="R277" s="274"/>
      <c r="S277" s="275"/>
      <c r="T277" s="275"/>
      <c r="U277" s="271"/>
      <c r="V277" s="276"/>
      <c r="W277" s="277"/>
      <c r="X277" s="278"/>
      <c r="Y277" s="286"/>
      <c r="Z277" s="407"/>
      <c r="AA277" s="407"/>
      <c r="AB277" s="421"/>
      <c r="AC277" s="274"/>
      <c r="AD277" s="449"/>
      <c r="AE277" s="449"/>
      <c r="AF277" s="449"/>
      <c r="AG277" s="449"/>
      <c r="AH277" s="280"/>
      <c r="AI277" s="455"/>
      <c r="AJ277" s="455"/>
      <c r="AK277" s="275"/>
      <c r="AL277" s="281"/>
      <c r="AM277" s="275"/>
      <c r="AN277" s="275"/>
      <c r="AO277" s="275"/>
      <c r="AP277" s="275"/>
      <c r="AQ277" s="282"/>
      <c r="AR277" s="282"/>
      <c r="AS277" s="282"/>
      <c r="AT277" s="282"/>
      <c r="AU277" s="275"/>
      <c r="AV277" s="270"/>
    </row>
    <row r="278" spans="1:48" ht="22.5" hidden="1" customHeight="1" x14ac:dyDescent="0.25">
      <c r="A278" s="270"/>
      <c r="B278" s="270"/>
      <c r="C278" s="270"/>
      <c r="D278" s="295"/>
      <c r="E278" s="270"/>
      <c r="F278" s="270"/>
      <c r="G278" s="270"/>
      <c r="H278" s="322"/>
      <c r="I278" s="270"/>
      <c r="J278" s="270"/>
      <c r="K278" s="271"/>
      <c r="L278" s="271"/>
      <c r="M278" s="274"/>
      <c r="N278" s="271"/>
      <c r="O278" s="271"/>
      <c r="P278" s="273"/>
      <c r="Q278" s="274"/>
      <c r="R278" s="274"/>
      <c r="S278" s="275"/>
      <c r="T278" s="275"/>
      <c r="U278" s="271"/>
      <c r="V278" s="276"/>
      <c r="W278" s="277"/>
      <c r="X278" s="278"/>
      <c r="Z278" s="404"/>
      <c r="AA278" s="404"/>
      <c r="AB278" s="419"/>
      <c r="AC278" s="274"/>
      <c r="AD278" s="309"/>
      <c r="AE278" s="279"/>
      <c r="AF278" s="270"/>
      <c r="AG278" s="275"/>
      <c r="AH278" s="280"/>
      <c r="AI278" s="275"/>
      <c r="AJ278" s="275"/>
      <c r="AK278" s="275"/>
      <c r="AL278" s="281"/>
      <c r="AM278" s="275"/>
      <c r="AN278" s="275"/>
      <c r="AO278" s="275"/>
      <c r="AP278" s="275"/>
      <c r="AQ278" s="282"/>
      <c r="AR278" s="282"/>
      <c r="AS278" s="282"/>
      <c r="AT278" s="282"/>
      <c r="AU278" s="275"/>
      <c r="AV278" s="270"/>
    </row>
  </sheetData>
  <autoFilter ref="A19:AU234" xr:uid="{00000000-0001-0000-0000-000000000000}"/>
  <sortState xmlns:xlrd2="http://schemas.microsoft.com/office/spreadsheetml/2017/richdata2" ref="E154:M218">
    <sortCondition ref="F154:F218"/>
  </sortState>
  <dataConsolidate/>
  <mergeCells count="381">
    <mergeCell ref="AB20:AB32"/>
    <mergeCell ref="AB35:AB36"/>
    <mergeCell ref="AB45:AB53"/>
    <mergeCell ref="AB64:AB66"/>
    <mergeCell ref="Y162:Y163"/>
    <mergeCell ref="AA20:AA32"/>
    <mergeCell ref="Q64:Q66"/>
    <mergeCell ref="V48:V49"/>
    <mergeCell ref="S20:S32"/>
    <mergeCell ref="T20:T32"/>
    <mergeCell ref="R45:R53"/>
    <mergeCell ref="S45:S53"/>
    <mergeCell ref="Q20:Q32"/>
    <mergeCell ref="W45:W46"/>
    <mergeCell ref="Y20:Y32"/>
    <mergeCell ref="Z20:Z32"/>
    <mergeCell ref="D166:D170"/>
    <mergeCell ref="D171:D175"/>
    <mergeCell ref="D176:D181"/>
    <mergeCell ref="D182:D187"/>
    <mergeCell ref="D188:D195"/>
    <mergeCell ref="D197:D203"/>
    <mergeCell ref="D204:D221"/>
    <mergeCell ref="D222:D227"/>
    <mergeCell ref="I226:I227"/>
    <mergeCell ref="D140:D144"/>
    <mergeCell ref="D145:D148"/>
    <mergeCell ref="D149:D151"/>
    <mergeCell ref="D160:D163"/>
    <mergeCell ref="D20:D38"/>
    <mergeCell ref="D39:D43"/>
    <mergeCell ref="D44:D57"/>
    <mergeCell ref="D64:D70"/>
    <mergeCell ref="D71:D75"/>
    <mergeCell ref="D76:D78"/>
    <mergeCell ref="D79:D80"/>
    <mergeCell ref="D153:D159"/>
    <mergeCell ref="AH94:AH95"/>
    <mergeCell ref="D93:D97"/>
    <mergeCell ref="D98:D105"/>
    <mergeCell ref="AH82:AH87"/>
    <mergeCell ref="AH88:AH90"/>
    <mergeCell ref="D112:D117"/>
    <mergeCell ref="D118:D122"/>
    <mergeCell ref="D123:D127"/>
    <mergeCell ref="D128:D132"/>
    <mergeCell ref="F114:F115"/>
    <mergeCell ref="E119:E120"/>
    <mergeCell ref="F119:F120"/>
    <mergeCell ref="G131:G136"/>
    <mergeCell ref="H131:H136"/>
    <mergeCell ref="D82:D87"/>
    <mergeCell ref="D88:D92"/>
    <mergeCell ref="G112:G113"/>
    <mergeCell ref="AK164:AK165"/>
    <mergeCell ref="AL164:AL165"/>
    <mergeCell ref="AM164:AM165"/>
    <mergeCell ref="AN164:AN165"/>
    <mergeCell ref="AO164:AO165"/>
    <mergeCell ref="R216:R218"/>
    <mergeCell ref="S216:S218"/>
    <mergeCell ref="T216:T218"/>
    <mergeCell ref="H162:H163"/>
    <mergeCell ref="I162:I163"/>
    <mergeCell ref="AD162:AD163"/>
    <mergeCell ref="AE162:AE163"/>
    <mergeCell ref="AF162:AF163"/>
    <mergeCell ref="M164:M165"/>
    <mergeCell ref="N164:N165"/>
    <mergeCell ref="O164:O165"/>
    <mergeCell ref="M162:M163"/>
    <mergeCell ref="AB162:AB163"/>
    <mergeCell ref="AB164:AB165"/>
    <mergeCell ref="AA162:AA163"/>
    <mergeCell ref="AA164:AA165"/>
    <mergeCell ref="AE164:AE165"/>
    <mergeCell ref="AF164:AF165"/>
    <mergeCell ref="AG164:AG165"/>
    <mergeCell ref="AH164:AH165"/>
    <mergeCell ref="AI164:AI165"/>
    <mergeCell ref="L164:L165"/>
    <mergeCell ref="K164:K165"/>
    <mergeCell ref="Y164:Y165"/>
    <mergeCell ref="AJ164:AJ165"/>
    <mergeCell ref="A164:A165"/>
    <mergeCell ref="B164:B165"/>
    <mergeCell ref="C164:C165"/>
    <mergeCell ref="E164:E165"/>
    <mergeCell ref="F164:F165"/>
    <mergeCell ref="G164:G165"/>
    <mergeCell ref="H164:H165"/>
    <mergeCell ref="I164:I165"/>
    <mergeCell ref="J164:J165"/>
    <mergeCell ref="K162:K163"/>
    <mergeCell ref="L162:L163"/>
    <mergeCell ref="F162:F163"/>
    <mergeCell ref="G162:G163"/>
    <mergeCell ref="P164:P165"/>
    <mergeCell ref="AP162:AP163"/>
    <mergeCell ref="AG162:AG163"/>
    <mergeCell ref="AH162:AH163"/>
    <mergeCell ref="AI162:AI163"/>
    <mergeCell ref="AJ162:AJ163"/>
    <mergeCell ref="AK162:AK163"/>
    <mergeCell ref="AL162:AL163"/>
    <mergeCell ref="AM162:AM163"/>
    <mergeCell ref="AN162:AN163"/>
    <mergeCell ref="AO162:AO163"/>
    <mergeCell ref="Q164:Q165"/>
    <mergeCell ref="R164:R165"/>
    <mergeCell ref="S164:S165"/>
    <mergeCell ref="T164:T165"/>
    <mergeCell ref="X164:X165"/>
    <mergeCell ref="AC162:AC163"/>
    <mergeCell ref="AP164:AP165"/>
    <mergeCell ref="AC164:AC165"/>
    <mergeCell ref="AD164:AD165"/>
    <mergeCell ref="AU64:AU66"/>
    <mergeCell ref="B232:F232"/>
    <mergeCell ref="H74:H76"/>
    <mergeCell ref="H77:H79"/>
    <mergeCell ref="AQ64:AQ66"/>
    <mergeCell ref="AS64:AS66"/>
    <mergeCell ref="AT64:AT66"/>
    <mergeCell ref="B152:F152"/>
    <mergeCell ref="I64:I66"/>
    <mergeCell ref="J64:J66"/>
    <mergeCell ref="K64:K66"/>
    <mergeCell ref="M64:M66"/>
    <mergeCell ref="N64:N66"/>
    <mergeCell ref="H112:H113"/>
    <mergeCell ref="G121:G122"/>
    <mergeCell ref="H121:H122"/>
    <mergeCell ref="G114:G115"/>
    <mergeCell ref="H114:H115"/>
    <mergeCell ref="G119:G120"/>
    <mergeCell ref="A106:F106"/>
    <mergeCell ref="A81:F81"/>
    <mergeCell ref="F131:F136"/>
    <mergeCell ref="C162:C163"/>
    <mergeCell ref="E162:E163"/>
    <mergeCell ref="A35:A36"/>
    <mergeCell ref="B35:B36"/>
    <mergeCell ref="T64:T66"/>
    <mergeCell ref="V45:V46"/>
    <mergeCell ref="H39:H58"/>
    <mergeCell ref="P20:P32"/>
    <mergeCell ref="A20:A32"/>
    <mergeCell ref="A45:A53"/>
    <mergeCell ref="A64:A66"/>
    <mergeCell ref="C20:C32"/>
    <mergeCell ref="C45:C53"/>
    <mergeCell ref="C35:C36"/>
    <mergeCell ref="R64:R66"/>
    <mergeCell ref="S64:S66"/>
    <mergeCell ref="E45:E53"/>
    <mergeCell ref="L64:L66"/>
    <mergeCell ref="F33:F34"/>
    <mergeCell ref="G33:G34"/>
    <mergeCell ref="H33:H34"/>
    <mergeCell ref="D58:D61"/>
    <mergeCell ref="F39:F43"/>
    <mergeCell ref="F44:F58"/>
    <mergeCell ref="C59:C61"/>
    <mergeCell ref="D2:D5"/>
    <mergeCell ref="D12:D13"/>
    <mergeCell ref="T35:T36"/>
    <mergeCell ref="E35:E36"/>
    <mergeCell ref="R35:R36"/>
    <mergeCell ref="I45:I53"/>
    <mergeCell ref="J45:J53"/>
    <mergeCell ref="K45:K53"/>
    <mergeCell ref="L45:L53"/>
    <mergeCell ref="N20:N32"/>
    <mergeCell ref="O20:O32"/>
    <mergeCell ref="M45:M53"/>
    <mergeCell ref="G35:G36"/>
    <mergeCell ref="H35:H36"/>
    <mergeCell ref="I35:I36"/>
    <mergeCell ref="M18:X18"/>
    <mergeCell ref="L20:L32"/>
    <mergeCell ref="M20:M32"/>
    <mergeCell ref="R20:R32"/>
    <mergeCell ref="D8:D10"/>
    <mergeCell ref="J35:J36"/>
    <mergeCell ref="F35:F36"/>
    <mergeCell ref="T45:T53"/>
    <mergeCell ref="W48:W49"/>
    <mergeCell ref="AS35:AS36"/>
    <mergeCell ref="AQ45:AQ53"/>
    <mergeCell ref="AM20:AM32"/>
    <mergeCell ref="AH64:AH66"/>
    <mergeCell ref="AI64:AI66"/>
    <mergeCell ref="AG64:AG66"/>
    <mergeCell ref="AC20:AC32"/>
    <mergeCell ref="AC35:AC36"/>
    <mergeCell ref="AC45:AC53"/>
    <mergeCell ref="AI45:AI53"/>
    <mergeCell ref="AN20:AN32"/>
    <mergeCell ref="AO20:AO32"/>
    <mergeCell ref="AD20:AD32"/>
    <mergeCell ref="AF20:AF32"/>
    <mergeCell ref="AH20:AH32"/>
    <mergeCell ref="AM45:AM53"/>
    <mergeCell ref="AN45:AN53"/>
    <mergeCell ref="AO45:AO53"/>
    <mergeCell ref="AQ35:AQ36"/>
    <mergeCell ref="AR35:AR36"/>
    <mergeCell ref="AJ64:AJ66"/>
    <mergeCell ref="AP64:AP66"/>
    <mergeCell ref="AN64:AN66"/>
    <mergeCell ref="AO64:AO66"/>
    <mergeCell ref="AD18:AU18"/>
    <mergeCell ref="AE20:AE32"/>
    <mergeCell ref="AP20:AP32"/>
    <mergeCell ref="AR20:AR32"/>
    <mergeCell ref="AS20:AS32"/>
    <mergeCell ref="AU20:AU32"/>
    <mergeCell ref="AI20:AI32"/>
    <mergeCell ref="AQ20:AQ32"/>
    <mergeCell ref="AG45:AG53"/>
    <mergeCell ref="AP45:AP53"/>
    <mergeCell ref="AE35:AE36"/>
    <mergeCell ref="AF35:AF36"/>
    <mergeCell ref="AG35:AG36"/>
    <mergeCell ref="AH35:AH36"/>
    <mergeCell ref="AI35:AI36"/>
    <mergeCell ref="AJ35:AJ36"/>
    <mergeCell ref="AJ20:AJ32"/>
    <mergeCell ref="AK20:AK32"/>
    <mergeCell ref="AL20:AL32"/>
    <mergeCell ref="AD45:AD53"/>
    <mergeCell ref="AG20:AG32"/>
    <mergeCell ref="AN35:AN36"/>
    <mergeCell ref="AM35:AM36"/>
    <mergeCell ref="AH45:AH53"/>
    <mergeCell ref="AT35:AT36"/>
    <mergeCell ref="AU35:AU36"/>
    <mergeCell ref="AD64:AD66"/>
    <mergeCell ref="AL64:AL66"/>
    <mergeCell ref="B20:B32"/>
    <mergeCell ref="E20:E32"/>
    <mergeCell ref="F20:F32"/>
    <mergeCell ref="G20:G32"/>
    <mergeCell ref="H20:H32"/>
    <mergeCell ref="I20:I32"/>
    <mergeCell ref="J20:J32"/>
    <mergeCell ref="K20:K32"/>
    <mergeCell ref="AL45:AL53"/>
    <mergeCell ref="M35:M36"/>
    <mergeCell ref="P35:P36"/>
    <mergeCell ref="Q35:Q36"/>
    <mergeCell ref="K35:K36"/>
    <mergeCell ref="L35:L36"/>
    <mergeCell ref="N35:N36"/>
    <mergeCell ref="O35:O36"/>
    <mergeCell ref="AM64:AM66"/>
    <mergeCell ref="AR64:AR66"/>
    <mergeCell ref="AO35:AO36"/>
    <mergeCell ref="AP35:AP36"/>
    <mergeCell ref="AK35:AK36"/>
    <mergeCell ref="AD35:AD36"/>
    <mergeCell ref="AL35:AL36"/>
    <mergeCell ref="AJ45:AJ53"/>
    <mergeCell ref="AK45:AK53"/>
    <mergeCell ref="AK64:AK66"/>
    <mergeCell ref="AF45:AF53"/>
    <mergeCell ref="X45:X53"/>
    <mergeCell ref="X64:X66"/>
    <mergeCell ref="AF64:AF66"/>
    <mergeCell ref="AC64:AC66"/>
    <mergeCell ref="AE64:AE66"/>
    <mergeCell ref="AE45:AE53"/>
    <mergeCell ref="Y35:Y36"/>
    <mergeCell ref="Y45:Y53"/>
    <mergeCell ref="Y64:Y66"/>
    <mergeCell ref="Z35:Z36"/>
    <mergeCell ref="Z45:Z53"/>
    <mergeCell ref="Z64:Z66"/>
    <mergeCell ref="AA35:AA36"/>
    <mergeCell ref="AA45:AA53"/>
    <mergeCell ref="AA64:AA66"/>
    <mergeCell ref="N45:N53"/>
    <mergeCell ref="O45:O53"/>
    <mergeCell ref="P45:P53"/>
    <mergeCell ref="O64:O66"/>
    <mergeCell ref="P64:P66"/>
    <mergeCell ref="Q45:Q53"/>
    <mergeCell ref="A62:F62"/>
    <mergeCell ref="B64:B66"/>
    <mergeCell ref="C64:C66"/>
    <mergeCell ref="B45:B53"/>
    <mergeCell ref="G39:G53"/>
    <mergeCell ref="G54:G58"/>
    <mergeCell ref="E131:E136"/>
    <mergeCell ref="H127:H128"/>
    <mergeCell ref="A111:F111"/>
    <mergeCell ref="D107:D110"/>
    <mergeCell ref="E137:E139"/>
    <mergeCell ref="F137:F139"/>
    <mergeCell ref="G137:G139"/>
    <mergeCell ref="F121:F122"/>
    <mergeCell ref="E114:E115"/>
    <mergeCell ref="D133:D139"/>
    <mergeCell ref="E64:E66"/>
    <mergeCell ref="F64:F66"/>
    <mergeCell ref="F112:F113"/>
    <mergeCell ref="E112:E113"/>
    <mergeCell ref="H119:H120"/>
    <mergeCell ref="G64:G66"/>
    <mergeCell ref="H64:H66"/>
    <mergeCell ref="F74:F75"/>
    <mergeCell ref="G74:G75"/>
    <mergeCell ref="F77:F78"/>
    <mergeCell ref="G77:G78"/>
    <mergeCell ref="E74:E75"/>
    <mergeCell ref="E77:E78"/>
    <mergeCell ref="AI275:AJ275"/>
    <mergeCell ref="E276:G277"/>
    <mergeCell ref="AI276:AJ277"/>
    <mergeCell ref="E267:G267"/>
    <mergeCell ref="E268:G269"/>
    <mergeCell ref="AI267:AJ267"/>
    <mergeCell ref="AI268:AJ269"/>
    <mergeCell ref="I267:M267"/>
    <mergeCell ref="I268:M269"/>
    <mergeCell ref="AD267:AG267"/>
    <mergeCell ref="AD268:AG269"/>
    <mergeCell ref="I275:M275"/>
    <mergeCell ref="I276:M277"/>
    <mergeCell ref="AD275:AG275"/>
    <mergeCell ref="AD276:AG277"/>
    <mergeCell ref="E275:G275"/>
    <mergeCell ref="H137:H139"/>
    <mergeCell ref="F145:F147"/>
    <mergeCell ref="G145:G147"/>
    <mergeCell ref="H145:H147"/>
    <mergeCell ref="A256:M256"/>
    <mergeCell ref="G174:G176"/>
    <mergeCell ref="H174:H176"/>
    <mergeCell ref="E243:G243"/>
    <mergeCell ref="E244:G245"/>
    <mergeCell ref="E251:G251"/>
    <mergeCell ref="E252:G253"/>
    <mergeCell ref="I229:I230"/>
    <mergeCell ref="I244:M245"/>
    <mergeCell ref="I243:M243"/>
    <mergeCell ref="B231:F231"/>
    <mergeCell ref="E141:E144"/>
    <mergeCell ref="F141:F144"/>
    <mergeCell ref="G141:G144"/>
    <mergeCell ref="H141:H144"/>
    <mergeCell ref="A162:A163"/>
    <mergeCell ref="B162:B163"/>
    <mergeCell ref="J162:J163"/>
    <mergeCell ref="I260:M260"/>
    <mergeCell ref="I261:M261"/>
    <mergeCell ref="AD260:AG260"/>
    <mergeCell ref="AD261:AG262"/>
    <mergeCell ref="E261:G262"/>
    <mergeCell ref="AI261:AJ262"/>
    <mergeCell ref="AI243:AJ243"/>
    <mergeCell ref="AI251:AJ251"/>
    <mergeCell ref="AI252:AJ253"/>
    <mergeCell ref="AI244:AJ245"/>
    <mergeCell ref="E260:G260"/>
    <mergeCell ref="AI260:AJ260"/>
    <mergeCell ref="U216:U218"/>
    <mergeCell ref="V216:V218"/>
    <mergeCell ref="W216:W218"/>
    <mergeCell ref="X216:X218"/>
    <mergeCell ref="D228:D230"/>
    <mergeCell ref="AD243:AG243"/>
    <mergeCell ref="AD244:AG244"/>
    <mergeCell ref="I251:M251"/>
    <mergeCell ref="I252:M252"/>
    <mergeCell ref="AD251:AG251"/>
    <mergeCell ref="AD252:AG252"/>
    <mergeCell ref="E222:E223"/>
    <mergeCell ref="G222:G223"/>
    <mergeCell ref="H222:H223"/>
  </mergeCells>
  <phoneticPr fontId="13" type="noConversion"/>
  <conditionalFormatting sqref="R1:R20 R33:R35 R167:R174 R39:R45 R148:R150 R116:R146 R68:R114 R253:R259 R263:R266 R246:R250 R278:R1048576 R238:R242 R185:R196 R235:R236 R176:R182 R198:R216 R153:R161 R164 R54:R64 R219:R233">
    <cfRule type="containsText" dxfId="362" priority="422" operator="containsText" text="CANCELADO">
      <formula>NOT(ISERROR(SEARCH("CANCELADO",R1)))</formula>
    </cfRule>
    <cfRule type="containsText" dxfId="361" priority="423" operator="containsText" text="ADJUDICADO">
      <formula>NOT(ISERROR(SEARCH("ADJUDICADO",R1)))</formula>
    </cfRule>
    <cfRule type="containsText" dxfId="360" priority="424" operator="containsText" text="SIN ESTATUS">
      <formula>NOT(ISERROR(SEARCH("SIN ESTATUS",R1)))</formula>
    </cfRule>
    <cfRule type="containsText" dxfId="359" priority="425" operator="containsText" text="EN PROCESO">
      <formula>NOT(ISERROR(SEARCH("EN PROCESO",R1)))</formula>
    </cfRule>
  </conditionalFormatting>
  <conditionalFormatting sqref="R148:R150 R116:R146 R67:R114 R167:R174 R253:R259 R263:R266 R246:R250 R278:R1048576 R238:R242 R185:R196 R235:R236 R176:R182 R198:R216 R153:R161 R164 R1:R64 R219:R233">
    <cfRule type="containsText" dxfId="358" priority="420" operator="containsText" text="COMPRA">
      <formula>NOT(ISERROR(SEARCH("COMPRA",R1)))</formula>
    </cfRule>
    <cfRule type="containsText" dxfId="357" priority="421" operator="containsText" text="APLICAR">
      <formula>NOT(ISERROR(SEARCH("APLICAR",R1)))</formula>
    </cfRule>
  </conditionalFormatting>
  <conditionalFormatting sqref="AG1:AG20 AG33 AG167:AG174 AG35 AG39:AG45 AG125:AG146 AG148:AG150 AG116:AG123 AG67:AG114 AG153:AG162 AG253:AG259 AG263:AG266 AG245:AG250 AG278:AG1048576 AG193:AG196 AG176:AG191 AD243:AD244 AD260:AD261 AD267:AD268 AG198:AG242 AG54:AG64">
    <cfRule type="containsText" dxfId="356" priority="417" operator="containsText" text="ALTA">
      <formula>NOT(ISERROR(SEARCH("ALTA",AD1)))</formula>
    </cfRule>
    <cfRule type="containsText" dxfId="355" priority="418" operator="containsText" text="MEDIA">
      <formula>NOT(ISERROR(SEARCH("MEDIA",AD1)))</formula>
    </cfRule>
    <cfRule type="containsText" dxfId="354" priority="419" operator="containsText" text="BAJA">
      <formula>NOT(ISERROR(SEARCH("BAJA",AD1)))</formula>
    </cfRule>
  </conditionalFormatting>
  <conditionalFormatting sqref="P20:P32 AC20 AE20">
    <cfRule type="cellIs" dxfId="353" priority="416" operator="greaterThan">
      <formula>252046000</formula>
    </cfRule>
  </conditionalFormatting>
  <conditionalFormatting sqref="P33 AC33:AE33">
    <cfRule type="cellIs" dxfId="352" priority="414" operator="greaterThan">
      <formula>1180000</formula>
    </cfRule>
  </conditionalFormatting>
  <conditionalFormatting sqref="AC34:AE34 P34">
    <cfRule type="cellIs" dxfId="351" priority="413" operator="greaterThan">
      <formula>150000</formula>
    </cfRule>
  </conditionalFormatting>
  <conditionalFormatting sqref="P108 AC108:AE108 AE193:AE196 AE125:AE146 AE148:AE150 AE69 AE116:AE123 AE109:AE114 AE153:AE162 AE198:AE230">
    <cfRule type="cellIs" dxfId="350" priority="412" operator="greaterThan">
      <formula>1111500</formula>
    </cfRule>
  </conditionalFormatting>
  <conditionalFormatting sqref="P109">
    <cfRule type="cellIs" dxfId="349" priority="411" operator="greaterThan">
      <formula>1250000</formula>
    </cfRule>
  </conditionalFormatting>
  <conditionalFormatting sqref="P110:P111 AC110:AD111">
    <cfRule type="cellIs" dxfId="348" priority="410" operator="greaterThan">
      <formula>350000</formula>
    </cfRule>
  </conditionalFormatting>
  <conditionalFormatting sqref="N108 AC108:AE108">
    <cfRule type="cellIs" dxfId="347" priority="409" operator="greaterThan">
      <formula>1111500</formula>
    </cfRule>
  </conditionalFormatting>
  <conditionalFormatting sqref="AC108:AE108 AE193:AE196 AE167:AE174 AE125:AE146 AE148:AE150 AE69 AE116:AE123 AE109:AE114 AE153:AE162 AE176:AE191 AE198:AE230">
    <cfRule type="cellIs" dxfId="346" priority="359" operator="greaterThan">
      <formula>$M$108</formula>
    </cfRule>
    <cfRule type="cellIs" dxfId="345" priority="408" operator="greaterThan">
      <formula>$N$108</formula>
    </cfRule>
  </conditionalFormatting>
  <conditionalFormatting sqref="AC20 AE20">
    <cfRule type="cellIs" dxfId="344" priority="406" operator="greaterThan">
      <formula>$M$20</formula>
    </cfRule>
  </conditionalFormatting>
  <conditionalFormatting sqref="AC33:AE33">
    <cfRule type="cellIs" dxfId="343" priority="405" operator="greaterThan">
      <formula>$M$33</formula>
    </cfRule>
  </conditionalFormatting>
  <conditionalFormatting sqref="AC34:AE34">
    <cfRule type="cellIs" dxfId="342" priority="404" operator="greaterThan">
      <formula>$M$34</formula>
    </cfRule>
  </conditionalFormatting>
  <conditionalFormatting sqref="AC35:AE35">
    <cfRule type="cellIs" dxfId="341" priority="403" operator="greaterThan">
      <formula>$M$35</formula>
    </cfRule>
  </conditionalFormatting>
  <conditionalFormatting sqref="AC39:AE39">
    <cfRule type="cellIs" dxfId="340" priority="401" operator="greaterThan">
      <formula>$M$39</formula>
    </cfRule>
  </conditionalFormatting>
  <conditionalFormatting sqref="AC40:AE40">
    <cfRule type="cellIs" dxfId="339" priority="400" operator="greaterThan">
      <formula>$M$40</formula>
    </cfRule>
  </conditionalFormatting>
  <conditionalFormatting sqref="AC41:AE41">
    <cfRule type="cellIs" dxfId="338" priority="399" operator="greaterThan">
      <formula>$M$41</formula>
    </cfRule>
  </conditionalFormatting>
  <conditionalFormatting sqref="AC42:AE42">
    <cfRule type="cellIs" dxfId="337" priority="398" operator="greaterThan">
      <formula>$M$42</formula>
    </cfRule>
  </conditionalFormatting>
  <conditionalFormatting sqref="AC43:AE43">
    <cfRule type="cellIs" dxfId="336" priority="397" operator="greaterThan">
      <formula>$M$43</formula>
    </cfRule>
  </conditionalFormatting>
  <conditionalFormatting sqref="AC44:AE44">
    <cfRule type="cellIs" dxfId="335" priority="396" operator="greaterThan">
      <formula>$M$44</formula>
    </cfRule>
  </conditionalFormatting>
  <conditionalFormatting sqref="AC45:AE45 AD46:AD53">
    <cfRule type="cellIs" dxfId="334" priority="395" operator="greaterThan">
      <formula>$M$45</formula>
    </cfRule>
  </conditionalFormatting>
  <conditionalFormatting sqref="AC54:AE54">
    <cfRule type="cellIs" dxfId="333" priority="394" operator="greaterThan">
      <formula>$M$54</formula>
    </cfRule>
  </conditionalFormatting>
  <conditionalFormatting sqref="AC55:AE55">
    <cfRule type="cellIs" dxfId="332" priority="393" operator="greaterThan">
      <formula>$M$55</formula>
    </cfRule>
  </conditionalFormatting>
  <conditionalFormatting sqref="AC56:AE56">
    <cfRule type="cellIs" dxfId="331" priority="392" operator="greaterThan">
      <formula>$M$56</formula>
    </cfRule>
  </conditionalFormatting>
  <conditionalFormatting sqref="AC57:AE57">
    <cfRule type="cellIs" dxfId="330" priority="391" operator="greaterThan">
      <formula>$M$57</formula>
    </cfRule>
  </conditionalFormatting>
  <conditionalFormatting sqref="AC58:AE62">
    <cfRule type="cellIs" dxfId="329" priority="390" operator="greaterThan">
      <formula>$M$58</formula>
    </cfRule>
  </conditionalFormatting>
  <conditionalFormatting sqref="AC63:AE63">
    <cfRule type="cellIs" dxfId="328" priority="389" operator="greaterThan">
      <formula>$M$63</formula>
    </cfRule>
  </conditionalFormatting>
  <conditionalFormatting sqref="AD64:AE64 AC67:AE67 AC69:AE69">
    <cfRule type="cellIs" dxfId="327" priority="388" operator="greaterThan">
      <formula>$M$64</formula>
    </cfRule>
  </conditionalFormatting>
  <conditionalFormatting sqref="AC68:AE70">
    <cfRule type="cellIs" dxfId="326" priority="387" operator="greaterThan">
      <formula>$M$68</formula>
    </cfRule>
  </conditionalFormatting>
  <conditionalFormatting sqref="AC71:AE72">
    <cfRule type="cellIs" dxfId="325" priority="386" operator="greaterThan">
      <formula>$M$71</formula>
    </cfRule>
  </conditionalFormatting>
  <conditionalFormatting sqref="AC73:AE81">
    <cfRule type="cellIs" dxfId="324" priority="385" operator="greaterThan">
      <formula>$M$73</formula>
    </cfRule>
  </conditionalFormatting>
  <conditionalFormatting sqref="AD82:AE82">
    <cfRule type="cellIs" dxfId="323" priority="384" operator="greaterThan">
      <formula>$M$82</formula>
    </cfRule>
  </conditionalFormatting>
  <conditionalFormatting sqref="AD83:AE83">
    <cfRule type="cellIs" dxfId="322" priority="383" operator="greaterThan">
      <formula>$M$83</formula>
    </cfRule>
  </conditionalFormatting>
  <conditionalFormatting sqref="AE84">
    <cfRule type="cellIs" dxfId="321" priority="382" operator="greaterThan">
      <formula>$M$84</formula>
    </cfRule>
  </conditionalFormatting>
  <conditionalFormatting sqref="AD85:AE85">
    <cfRule type="cellIs" dxfId="320" priority="381" operator="greaterThan">
      <formula>$M$85</formula>
    </cfRule>
  </conditionalFormatting>
  <conditionalFormatting sqref="AE86">
    <cfRule type="cellIs" dxfId="319" priority="380" operator="greaterThan">
      <formula>$M$86</formula>
    </cfRule>
  </conditionalFormatting>
  <conditionalFormatting sqref="AD87:AE87">
    <cfRule type="cellIs" dxfId="318" priority="379" operator="greaterThan">
      <formula>$M$87</formula>
    </cfRule>
  </conditionalFormatting>
  <conditionalFormatting sqref="AD88:AE88">
    <cfRule type="cellIs" dxfId="317" priority="378" operator="greaterThan">
      <formula>$M$88</formula>
    </cfRule>
  </conditionalFormatting>
  <conditionalFormatting sqref="AD89:AE89">
    <cfRule type="cellIs" dxfId="316" priority="377" operator="greaterThan">
      <formula>$M$89</formula>
    </cfRule>
  </conditionalFormatting>
  <conditionalFormatting sqref="AD90:AE90">
    <cfRule type="cellIs" dxfId="315" priority="376" operator="greaterThan">
      <formula>$M$90</formula>
    </cfRule>
  </conditionalFormatting>
  <conditionalFormatting sqref="AD91:AE91">
    <cfRule type="cellIs" dxfId="314" priority="375" operator="greaterThan">
      <formula>$M$91</formula>
    </cfRule>
  </conditionalFormatting>
  <conditionalFormatting sqref="AD92:AE92">
    <cfRule type="cellIs" dxfId="313" priority="374" operator="greaterThan">
      <formula>$M$92</formula>
    </cfRule>
  </conditionalFormatting>
  <conditionalFormatting sqref="AE93">
    <cfRule type="cellIs" dxfId="312" priority="373" operator="greaterThan">
      <formula>$M$93</formula>
    </cfRule>
  </conditionalFormatting>
  <conditionalFormatting sqref="AD94:AE94">
    <cfRule type="cellIs" dxfId="311" priority="372" operator="greaterThan">
      <formula>$M$94</formula>
    </cfRule>
  </conditionalFormatting>
  <conditionalFormatting sqref="AD95:AE95">
    <cfRule type="cellIs" dxfId="310" priority="371" operator="greaterThan">
      <formula>$M$95</formula>
    </cfRule>
  </conditionalFormatting>
  <conditionalFormatting sqref="AD96:AE96">
    <cfRule type="cellIs" dxfId="309" priority="370" operator="greaterThan">
      <formula>$M$96</formula>
    </cfRule>
  </conditionalFormatting>
  <conditionalFormatting sqref="AD97:AE97">
    <cfRule type="cellIs" dxfId="308" priority="369" operator="greaterThan">
      <formula>$M$97</formula>
    </cfRule>
  </conditionalFormatting>
  <conditionalFormatting sqref="AD98:AE98">
    <cfRule type="cellIs" dxfId="307" priority="368" operator="greaterThan">
      <formula>$M$98</formula>
    </cfRule>
  </conditionalFormatting>
  <conditionalFormatting sqref="AD99:AE99">
    <cfRule type="cellIs" dxfId="306" priority="367" operator="greaterThan">
      <formula>$M$99</formula>
    </cfRule>
  </conditionalFormatting>
  <conditionalFormatting sqref="AC100:AE100">
    <cfRule type="cellIs" dxfId="305" priority="366" operator="greaterThan">
      <formula>$M$100</formula>
    </cfRule>
  </conditionalFormatting>
  <conditionalFormatting sqref="AC101:AE101">
    <cfRule type="cellIs" dxfId="304" priority="365" operator="greaterThan">
      <formula>$M$101</formula>
    </cfRule>
  </conditionalFormatting>
  <conditionalFormatting sqref="AC102:AE102">
    <cfRule type="cellIs" dxfId="303" priority="364" operator="greaterThan">
      <formula>$M$102</formula>
    </cfRule>
  </conditionalFormatting>
  <conditionalFormatting sqref="AC103:AE103">
    <cfRule type="cellIs" dxfId="302" priority="363" operator="greaterThan">
      <formula>$M$103</formula>
    </cfRule>
  </conditionalFormatting>
  <conditionalFormatting sqref="AC104:AE104">
    <cfRule type="cellIs" dxfId="301" priority="362" operator="greaterThan">
      <formula>$M$104</formula>
    </cfRule>
  </conditionalFormatting>
  <conditionalFormatting sqref="AC105:AE106">
    <cfRule type="cellIs" dxfId="300" priority="361" operator="greaterThan">
      <formula>$M$105</formula>
    </cfRule>
  </conditionalFormatting>
  <conditionalFormatting sqref="AC107:AE107">
    <cfRule type="cellIs" dxfId="299" priority="360" operator="greaterThan">
      <formula>$M$107</formula>
    </cfRule>
  </conditionalFormatting>
  <conditionalFormatting sqref="AC109:AD109">
    <cfRule type="cellIs" dxfId="298" priority="350" operator="greaterThan">
      <formula>$M$109</formula>
    </cfRule>
    <cfRule type="cellIs" dxfId="297" priority="352" operator="greaterThan">
      <formula>$N$109</formula>
    </cfRule>
    <cfRule type="cellIs" dxfId="296" priority="353" operator="greaterThan">
      <formula>1250000</formula>
    </cfRule>
    <cfRule type="cellIs" dxfId="295" priority="354" operator="greaterThan">
      <formula>$N$109</formula>
    </cfRule>
  </conditionalFormatting>
  <conditionalFormatting sqref="AC110:AD111">
    <cfRule type="cellIs" dxfId="294" priority="351" operator="greaterThan">
      <formula>$M$110</formula>
    </cfRule>
  </conditionalFormatting>
  <conditionalFormatting sqref="AC112:AD112">
    <cfRule type="cellIs" dxfId="293" priority="348" operator="greaterThan">
      <formula>$M$112</formula>
    </cfRule>
    <cfRule type="cellIs" dxfId="292" priority="349" operator="greaterThan">
      <formula>$M$112</formula>
    </cfRule>
  </conditionalFormatting>
  <conditionalFormatting sqref="AC113:AD113 AC153:AD153">
    <cfRule type="cellIs" dxfId="291" priority="347" operator="greaterThan">
      <formula>$M$113</formula>
    </cfRule>
  </conditionalFormatting>
  <conditionalFormatting sqref="AC114:AD114">
    <cfRule type="cellIs" dxfId="290" priority="346" operator="greaterThan">
      <formula>$M$114</formula>
    </cfRule>
  </conditionalFormatting>
  <conditionalFormatting sqref="AC116:AD117">
    <cfRule type="cellIs" dxfId="289" priority="345" operator="greaterThan">
      <formula>$M$116</formula>
    </cfRule>
  </conditionalFormatting>
  <conditionalFormatting sqref="AC118:AD119">
    <cfRule type="cellIs" dxfId="288" priority="344" operator="greaterThan">
      <formula>$M$118</formula>
    </cfRule>
  </conditionalFormatting>
  <conditionalFormatting sqref="AC120:AD120">
    <cfRule type="cellIs" dxfId="287" priority="343" operator="greaterThan">
      <formula>$M$120</formula>
    </cfRule>
  </conditionalFormatting>
  <conditionalFormatting sqref="AC121:AD121">
    <cfRule type="cellIs" dxfId="286" priority="341" operator="greaterThan">
      <formula>$M$121</formula>
    </cfRule>
    <cfRule type="cellIs" dxfId="285" priority="342" operator="greaterThan">
      <formula>$M$121</formula>
    </cfRule>
  </conditionalFormatting>
  <conditionalFormatting sqref="AC122:AD122">
    <cfRule type="cellIs" dxfId="284" priority="340" operator="greaterThan">
      <formula>$M$122</formula>
    </cfRule>
  </conditionalFormatting>
  <conditionalFormatting sqref="AC117 AC69 AC123:AD123">
    <cfRule type="cellIs" dxfId="283" priority="339" operator="greaterThan">
      <formula>$M$123</formula>
    </cfRule>
  </conditionalFormatting>
  <conditionalFormatting sqref="AC125:AD125">
    <cfRule type="cellIs" dxfId="282" priority="338" operator="greaterThan">
      <formula>$M$124</formula>
    </cfRule>
  </conditionalFormatting>
  <conditionalFormatting sqref="AC126:AD126">
    <cfRule type="cellIs" dxfId="281" priority="337" operator="greaterThan">
      <formula>$M$126</formula>
    </cfRule>
  </conditionalFormatting>
  <conditionalFormatting sqref="AC127:AD127">
    <cfRule type="cellIs" dxfId="280" priority="336" operator="greaterThan">
      <formula>$M$127</formula>
    </cfRule>
  </conditionalFormatting>
  <conditionalFormatting sqref="AC128:AD129">
    <cfRule type="cellIs" dxfId="279" priority="335" operator="greaterThan">
      <formula>$M$128</formula>
    </cfRule>
  </conditionalFormatting>
  <conditionalFormatting sqref="AC130:AD130">
    <cfRule type="cellIs" dxfId="278" priority="334" operator="greaterThan">
      <formula>$M$130</formula>
    </cfRule>
  </conditionalFormatting>
  <conditionalFormatting sqref="AC131:AD131">
    <cfRule type="cellIs" dxfId="277" priority="333" operator="greaterThan">
      <formula>$M$131</formula>
    </cfRule>
  </conditionalFormatting>
  <conditionalFormatting sqref="AC132:AD134">
    <cfRule type="cellIs" dxfId="276" priority="332" operator="greaterThan">
      <formula>$M$132</formula>
    </cfRule>
  </conditionalFormatting>
  <conditionalFormatting sqref="AC135:AD135">
    <cfRule type="cellIs" dxfId="275" priority="331" operator="greaterThan">
      <formula>$M$135</formula>
    </cfRule>
  </conditionalFormatting>
  <conditionalFormatting sqref="AC136:AD136">
    <cfRule type="cellIs" dxfId="274" priority="330" operator="greaterThan">
      <formula>$M$136</formula>
    </cfRule>
  </conditionalFormatting>
  <conditionalFormatting sqref="AC137:AD137">
    <cfRule type="cellIs" dxfId="273" priority="329" operator="greaterThan">
      <formula>$M$137</formula>
    </cfRule>
  </conditionalFormatting>
  <conditionalFormatting sqref="AC138:AD138">
    <cfRule type="cellIs" dxfId="272" priority="328" operator="greaterThan">
      <formula>$M$138</formula>
    </cfRule>
  </conditionalFormatting>
  <conditionalFormatting sqref="AC139:AD139">
    <cfRule type="cellIs" dxfId="271" priority="327" operator="greaterThan">
      <formula>$M$139</formula>
    </cfRule>
  </conditionalFormatting>
  <conditionalFormatting sqref="AC140">
    <cfRule type="cellIs" dxfId="270" priority="326" operator="greaterThan">
      <formula>$M$140</formula>
    </cfRule>
  </conditionalFormatting>
  <conditionalFormatting sqref="AC149:AD149 AC148:AC149">
    <cfRule type="cellIs" dxfId="269" priority="320" operator="greaterThan">
      <formula>$M$148</formula>
    </cfRule>
  </conditionalFormatting>
  <conditionalFormatting sqref="AC150:AD150">
    <cfRule type="cellIs" dxfId="268" priority="319" operator="greaterThan">
      <formula>$M$150</formula>
    </cfRule>
  </conditionalFormatting>
  <conditionalFormatting sqref="AC153:AD153">
    <cfRule type="cellIs" dxfId="267" priority="318" operator="greaterThan">
      <formula>$M$153</formula>
    </cfRule>
  </conditionalFormatting>
  <conditionalFormatting sqref="AC154:AD154">
    <cfRule type="cellIs" dxfId="266" priority="317" operator="greaterThan">
      <formula>$M$154</formula>
    </cfRule>
  </conditionalFormatting>
  <conditionalFormatting sqref="AC155:AD155 AC153:AD153">
    <cfRule type="cellIs" dxfId="265" priority="316" operator="greaterThan">
      <formula>$M$155</formula>
    </cfRule>
  </conditionalFormatting>
  <conditionalFormatting sqref="AC156:AD156">
    <cfRule type="cellIs" dxfId="264" priority="315" operator="greaterThan">
      <formula>$M$156</formula>
    </cfRule>
  </conditionalFormatting>
  <conditionalFormatting sqref="AC157:AD157">
    <cfRule type="cellIs" dxfId="263" priority="314" operator="greaterThan">
      <formula>$M$157</formula>
    </cfRule>
  </conditionalFormatting>
  <conditionalFormatting sqref="AC158:AD159">
    <cfRule type="cellIs" dxfId="262" priority="312" operator="greaterThan">
      <formula>$M$159</formula>
    </cfRule>
    <cfRule type="cellIs" dxfId="261" priority="313" operator="greaterThan">
      <formula>$M$159</formula>
    </cfRule>
  </conditionalFormatting>
  <conditionalFormatting sqref="AC160:AD160">
    <cfRule type="cellIs" dxfId="260" priority="311" operator="greaterThan">
      <formula>$M$160</formula>
    </cfRule>
  </conditionalFormatting>
  <conditionalFormatting sqref="AC161:AD161">
    <cfRule type="cellIs" dxfId="259" priority="310" operator="greaterThan">
      <formula>$M$161</formula>
    </cfRule>
  </conditionalFormatting>
  <conditionalFormatting sqref="AC167:AD167">
    <cfRule type="cellIs" dxfId="258" priority="307" operator="greaterThan">
      <formula>$M$167</formula>
    </cfRule>
  </conditionalFormatting>
  <conditionalFormatting sqref="AC168:AD168">
    <cfRule type="cellIs" dxfId="257" priority="306" operator="greaterThan">
      <formula>$M$168</formula>
    </cfRule>
  </conditionalFormatting>
  <conditionalFormatting sqref="AC169:AD169">
    <cfRule type="cellIs" dxfId="256" priority="305" operator="greaterThan">
      <formula>$M$169</formula>
    </cfRule>
  </conditionalFormatting>
  <conditionalFormatting sqref="AC170:AD170">
    <cfRule type="cellIs" dxfId="255" priority="304" operator="greaterThan">
      <formula>$M$170</formula>
    </cfRule>
  </conditionalFormatting>
  <conditionalFormatting sqref="AC171:AD171">
    <cfRule type="cellIs" dxfId="254" priority="303" operator="greaterThan">
      <formula>$M$171</formula>
    </cfRule>
  </conditionalFormatting>
  <conditionalFormatting sqref="AC172:AD172">
    <cfRule type="cellIs" dxfId="253" priority="302" operator="greaterThan">
      <formula>$M$172</formula>
    </cfRule>
  </conditionalFormatting>
  <conditionalFormatting sqref="AC173:AD173">
    <cfRule type="cellIs" dxfId="252" priority="301" operator="greaterThan">
      <formula>$M$173</formula>
    </cfRule>
  </conditionalFormatting>
  <conditionalFormatting sqref="AC174:AD174 AC176:AD176">
    <cfRule type="cellIs" dxfId="251" priority="300" operator="greaterThan">
      <formula>$M$174</formula>
    </cfRule>
  </conditionalFormatting>
  <conditionalFormatting sqref="AC177:AD177">
    <cfRule type="cellIs" dxfId="250" priority="299" operator="greaterThan">
      <formula>$M$177</formula>
    </cfRule>
  </conditionalFormatting>
  <conditionalFormatting sqref="AC178:AD178">
    <cfRule type="cellIs" dxfId="249" priority="298" operator="greaterThan">
      <formula>$M$178</formula>
    </cfRule>
  </conditionalFormatting>
  <conditionalFormatting sqref="AC179:AD179">
    <cfRule type="cellIs" dxfId="248" priority="296" operator="greaterThan">
      <formula>$M$179</formula>
    </cfRule>
    <cfRule type="cellIs" dxfId="247" priority="297" operator="greaterThan">
      <formula>$M$179</formula>
    </cfRule>
  </conditionalFormatting>
  <conditionalFormatting sqref="AC180:AD180">
    <cfRule type="cellIs" dxfId="246" priority="295" operator="greaterThan">
      <formula>$M$180</formula>
    </cfRule>
  </conditionalFormatting>
  <conditionalFormatting sqref="AC181:AD181">
    <cfRule type="cellIs" dxfId="245" priority="294" operator="greaterThan">
      <formula>$M$181</formula>
    </cfRule>
  </conditionalFormatting>
  <conditionalFormatting sqref="AC182:AD184">
    <cfRule type="cellIs" dxfId="244" priority="293" operator="greaterThan">
      <formula>$M$182</formula>
    </cfRule>
  </conditionalFormatting>
  <conditionalFormatting sqref="AC185:AD185">
    <cfRule type="cellIs" dxfId="243" priority="292" operator="greaterThan">
      <formula>$M$185</formula>
    </cfRule>
  </conditionalFormatting>
  <conditionalFormatting sqref="AC186:AD186">
    <cfRule type="cellIs" dxfId="242" priority="291" operator="greaterThan">
      <formula>$M$186</formula>
    </cfRule>
  </conditionalFormatting>
  <conditionalFormatting sqref="AC187:AD187">
    <cfRule type="cellIs" dxfId="241" priority="290" operator="greaterThan">
      <formula>$M$187</formula>
    </cfRule>
  </conditionalFormatting>
  <conditionalFormatting sqref="AC188:AD188">
    <cfRule type="cellIs" dxfId="240" priority="289" operator="greaterThan">
      <formula>$M$188</formula>
    </cfRule>
  </conditionalFormatting>
  <conditionalFormatting sqref="AC189:AD189">
    <cfRule type="cellIs" dxfId="239" priority="288" operator="greaterThan">
      <formula>$M$189</formula>
    </cfRule>
  </conditionalFormatting>
  <conditionalFormatting sqref="AC190:AD190">
    <cfRule type="cellIs" dxfId="238" priority="287" operator="greaterThan">
      <formula>$M$190</formula>
    </cfRule>
  </conditionalFormatting>
  <conditionalFormatting sqref="AC191:AD191">
    <cfRule type="cellIs" dxfId="237" priority="286" operator="greaterThan">
      <formula>$M$191</formula>
    </cfRule>
  </conditionalFormatting>
  <conditionalFormatting sqref="AC193:AD193">
    <cfRule type="cellIs" dxfId="236" priority="284" operator="greaterThan">
      <formula>$M$193</formula>
    </cfRule>
  </conditionalFormatting>
  <conditionalFormatting sqref="AC194:AD194">
    <cfRule type="cellIs" dxfId="235" priority="283" operator="greaterThan">
      <formula>$M$194</formula>
    </cfRule>
  </conditionalFormatting>
  <conditionalFormatting sqref="AC195:AD195">
    <cfRule type="cellIs" dxfId="234" priority="282" operator="greaterThan">
      <formula>$M$195</formula>
    </cfRule>
  </conditionalFormatting>
  <conditionalFormatting sqref="AC196:AD196">
    <cfRule type="cellIs" dxfId="233" priority="280" operator="greaterThan">
      <formula>$M$196</formula>
    </cfRule>
    <cfRule type="cellIs" dxfId="232" priority="281" operator="greaterThan">
      <formula>$M$196</formula>
    </cfRule>
  </conditionalFormatting>
  <conditionalFormatting sqref="AC198:AD198">
    <cfRule type="cellIs" dxfId="231" priority="279" operator="greaterThan">
      <formula>$M$198</formula>
    </cfRule>
  </conditionalFormatting>
  <conditionalFormatting sqref="AC199:AD199">
    <cfRule type="cellIs" dxfId="230" priority="278" operator="greaterThan">
      <formula>$M$199</formula>
    </cfRule>
  </conditionalFormatting>
  <conditionalFormatting sqref="AC200:AD200">
    <cfRule type="cellIs" dxfId="229" priority="277" operator="greaterThan">
      <formula>$M$200</formula>
    </cfRule>
  </conditionalFormatting>
  <conditionalFormatting sqref="AC201:AD201">
    <cfRule type="cellIs" dxfId="228" priority="276" operator="greaterThan">
      <formula>$M$201</formula>
    </cfRule>
  </conditionalFormatting>
  <conditionalFormatting sqref="AC202:AD202">
    <cfRule type="cellIs" dxfId="227" priority="275" operator="greaterThan">
      <formula>$M$202</formula>
    </cfRule>
  </conditionalFormatting>
  <conditionalFormatting sqref="AC203:AD203">
    <cfRule type="cellIs" dxfId="226" priority="274" operator="greaterThan">
      <formula>$M$203</formula>
    </cfRule>
  </conditionalFormatting>
  <conditionalFormatting sqref="AC204:AD204">
    <cfRule type="cellIs" dxfId="225" priority="273" operator="greaterThan">
      <formula>$M$204</formula>
    </cfRule>
  </conditionalFormatting>
  <conditionalFormatting sqref="AD205">
    <cfRule type="cellIs" dxfId="224" priority="272" operator="greaterThan">
      <formula>$M$205</formula>
    </cfRule>
  </conditionalFormatting>
  <conditionalFormatting sqref="AC206:AD206">
    <cfRule type="cellIs" dxfId="223" priority="271" operator="greaterThan">
      <formula>$M$206</formula>
    </cfRule>
  </conditionalFormatting>
  <conditionalFormatting sqref="AC207:AD207">
    <cfRule type="cellIs" dxfId="222" priority="270" operator="greaterThan">
      <formula>$M$207</formula>
    </cfRule>
  </conditionalFormatting>
  <conditionalFormatting sqref="AC208:AD208">
    <cfRule type="cellIs" dxfId="221" priority="269" operator="greaterThan">
      <formula>$M$208</formula>
    </cfRule>
  </conditionalFormatting>
  <conditionalFormatting sqref="AC209:AD209">
    <cfRule type="cellIs" dxfId="220" priority="268" operator="greaterThan">
      <formula>$M$209</formula>
    </cfRule>
  </conditionalFormatting>
  <conditionalFormatting sqref="AC210:AD210">
    <cfRule type="cellIs" dxfId="219" priority="267" operator="greaterThan">
      <formula>$M$210</formula>
    </cfRule>
  </conditionalFormatting>
  <conditionalFormatting sqref="AC211:AD211">
    <cfRule type="cellIs" dxfId="218" priority="266" operator="greaterThan">
      <formula>$M$211</formula>
    </cfRule>
  </conditionalFormatting>
  <conditionalFormatting sqref="AC212:AD212">
    <cfRule type="cellIs" dxfId="217" priority="265" operator="greaterThan">
      <formula>$M$212</formula>
    </cfRule>
  </conditionalFormatting>
  <conditionalFormatting sqref="AC213:AD213">
    <cfRule type="cellIs" dxfId="216" priority="264" operator="greaterThan">
      <formula>$M$213</formula>
    </cfRule>
  </conditionalFormatting>
  <conditionalFormatting sqref="AC214:AD214">
    <cfRule type="cellIs" dxfId="215" priority="263" operator="greaterThan">
      <formula>$M$214</formula>
    </cfRule>
  </conditionalFormatting>
  <conditionalFormatting sqref="AC215:AD215">
    <cfRule type="cellIs" dxfId="214" priority="262" operator="greaterThan">
      <formula>$M$215</formula>
    </cfRule>
  </conditionalFormatting>
  <conditionalFormatting sqref="AC216:AD216">
    <cfRule type="cellIs" dxfId="213" priority="261" operator="greaterThan">
      <formula>$M$216</formula>
    </cfRule>
  </conditionalFormatting>
  <conditionalFormatting sqref="AC217:AD217">
    <cfRule type="cellIs" dxfId="212" priority="260" operator="greaterThan">
      <formula>$M$217</formula>
    </cfRule>
  </conditionalFormatting>
  <conditionalFormatting sqref="AC218:AD220">
    <cfRule type="cellIs" dxfId="211" priority="259" operator="greaterThan">
      <formula>$M$218</formula>
    </cfRule>
  </conditionalFormatting>
  <conditionalFormatting sqref="AE167:AE174 AE176:AE191">
    <cfRule type="cellIs" dxfId="210" priority="258" operator="greaterThan">
      <formula>1111500</formula>
    </cfRule>
  </conditionalFormatting>
  <conditionalFormatting sqref="AE167:AE174 AE176:AE191">
    <cfRule type="cellIs" dxfId="209" priority="257" operator="greaterThan">
      <formula>1111500</formula>
    </cfRule>
  </conditionalFormatting>
  <conditionalFormatting sqref="AE1:AE18 AE167:AE174 AE39:AE45 AE20:AE35 AE125:AE146 AE148:AE150 AE116:AE123 AE67:AE114 AE153:AE162 AE253:AE259 AE263:AE266 AE245:AE250 AE278:AE1048576 AE193:AE196 AE176:AE191 AE198:AE242 AE54:AE64">
    <cfRule type="cellIs" dxfId="208" priority="254" operator="greaterThan">
      <formula>0.0001</formula>
    </cfRule>
  </conditionalFormatting>
  <conditionalFormatting sqref="AG192">
    <cfRule type="containsText" dxfId="207" priority="251" operator="containsText" text="ALTA">
      <formula>NOT(ISERROR(SEARCH("ALTA",AG192)))</formula>
    </cfRule>
    <cfRule type="containsText" dxfId="206" priority="252" operator="containsText" text="MEDIA">
      <formula>NOT(ISERROR(SEARCH("MEDIA",AG192)))</formula>
    </cfRule>
    <cfRule type="containsText" dxfId="205" priority="253" operator="containsText" text="BAJA">
      <formula>NOT(ISERROR(SEARCH("BAJA",AG192)))</formula>
    </cfRule>
  </conditionalFormatting>
  <conditionalFormatting sqref="AC192:AD192">
    <cfRule type="cellIs" dxfId="204" priority="250" operator="greaterThan">
      <formula>$M$192</formula>
    </cfRule>
  </conditionalFormatting>
  <conditionalFormatting sqref="AE192">
    <cfRule type="cellIs" dxfId="203" priority="249" operator="greaterThan">
      <formula>1111500</formula>
    </cfRule>
  </conditionalFormatting>
  <conditionalFormatting sqref="AE192">
    <cfRule type="cellIs" dxfId="202" priority="248" operator="greaterThan">
      <formula>1111500</formula>
    </cfRule>
  </conditionalFormatting>
  <conditionalFormatting sqref="AE192">
    <cfRule type="cellIs" dxfId="201" priority="246" operator="greaterThan">
      <formula>$M$108</formula>
    </cfRule>
    <cfRule type="cellIs" dxfId="200" priority="247" operator="greaterThan">
      <formula>$N$108</formula>
    </cfRule>
  </conditionalFormatting>
  <conditionalFormatting sqref="AE192">
    <cfRule type="cellIs" dxfId="199" priority="245" operator="greaterThan">
      <formula>0.0001</formula>
    </cfRule>
  </conditionalFormatting>
  <conditionalFormatting sqref="AG34">
    <cfRule type="containsText" dxfId="198" priority="242" operator="containsText" text="ALTA">
      <formula>NOT(ISERROR(SEARCH("ALTA",AG34)))</formula>
    </cfRule>
    <cfRule type="containsText" dxfId="197" priority="243" operator="containsText" text="MEDIA">
      <formula>NOT(ISERROR(SEARCH("MEDIA",AG34)))</formula>
    </cfRule>
    <cfRule type="containsText" dxfId="196" priority="244" operator="containsText" text="BAJA">
      <formula>NOT(ISERROR(SEARCH("BAJA",AG34)))</formula>
    </cfRule>
  </conditionalFormatting>
  <conditionalFormatting sqref="AG38">
    <cfRule type="containsText" dxfId="195" priority="239" operator="containsText" text="ALTA">
      <formula>NOT(ISERROR(SEARCH("ALTA",AG38)))</formula>
    </cfRule>
    <cfRule type="containsText" dxfId="194" priority="240" operator="containsText" text="MEDIA">
      <formula>NOT(ISERROR(SEARCH("MEDIA",AG38)))</formula>
    </cfRule>
    <cfRule type="containsText" dxfId="193" priority="241" operator="containsText" text="BAJA">
      <formula>NOT(ISERROR(SEARCH("BAJA",AG38)))</formula>
    </cfRule>
  </conditionalFormatting>
  <conditionalFormatting sqref="AE38">
    <cfRule type="cellIs" dxfId="192" priority="238" operator="greaterThan">
      <formula>$M$39</formula>
    </cfRule>
  </conditionalFormatting>
  <conditionalFormatting sqref="AE38">
    <cfRule type="cellIs" dxfId="191" priority="237" operator="greaterThan">
      <formula>0.0001</formula>
    </cfRule>
  </conditionalFormatting>
  <conditionalFormatting sqref="AC64">
    <cfRule type="cellIs" dxfId="190" priority="236" operator="greaterThan">
      <formula>$M$64</formula>
    </cfRule>
  </conditionalFormatting>
  <conditionalFormatting sqref="AC82">
    <cfRule type="cellIs" dxfId="189" priority="235" operator="greaterThan">
      <formula>$M$82</formula>
    </cfRule>
  </conditionalFormatting>
  <conditionalFormatting sqref="AC83">
    <cfRule type="cellIs" dxfId="188" priority="234" operator="greaterThan">
      <formula>$M$83</formula>
    </cfRule>
  </conditionalFormatting>
  <conditionalFormatting sqref="AC84">
    <cfRule type="cellIs" dxfId="187" priority="233" operator="greaterThan">
      <formula>$M$84</formula>
    </cfRule>
  </conditionalFormatting>
  <conditionalFormatting sqref="AC85">
    <cfRule type="cellIs" dxfId="186" priority="232" operator="greaterThan">
      <formula>$M$85</formula>
    </cfRule>
  </conditionalFormatting>
  <conditionalFormatting sqref="AC86">
    <cfRule type="cellIs" dxfId="185" priority="231" operator="greaterThan">
      <formula>$M$86</formula>
    </cfRule>
  </conditionalFormatting>
  <conditionalFormatting sqref="AC87">
    <cfRule type="cellIs" dxfId="184" priority="230" operator="greaterThan">
      <formula>$M$87</formula>
    </cfRule>
  </conditionalFormatting>
  <conditionalFormatting sqref="AC88">
    <cfRule type="cellIs" dxfId="183" priority="229" operator="greaterThan">
      <formula>$M$88</formula>
    </cfRule>
  </conditionalFormatting>
  <conditionalFormatting sqref="AC89">
    <cfRule type="cellIs" dxfId="182" priority="228" operator="greaterThan">
      <formula>$M$89</formula>
    </cfRule>
  </conditionalFormatting>
  <conditionalFormatting sqref="AC90">
    <cfRule type="cellIs" dxfId="181" priority="227" operator="greaterThan">
      <formula>$M$90</formula>
    </cfRule>
  </conditionalFormatting>
  <conditionalFormatting sqref="AC91">
    <cfRule type="cellIs" dxfId="180" priority="226" operator="greaterThan">
      <formula>$M$91</formula>
    </cfRule>
  </conditionalFormatting>
  <conditionalFormatting sqref="AC92">
    <cfRule type="cellIs" dxfId="179" priority="225" operator="greaterThan">
      <formula>$M$92</formula>
    </cfRule>
  </conditionalFormatting>
  <conditionalFormatting sqref="AC94">
    <cfRule type="cellIs" dxfId="178" priority="223" operator="greaterThan">
      <formula>$M$94</formula>
    </cfRule>
  </conditionalFormatting>
  <conditionalFormatting sqref="AC95">
    <cfRule type="cellIs" dxfId="177" priority="222" operator="greaterThan">
      <formula>$M$95</formula>
    </cfRule>
  </conditionalFormatting>
  <conditionalFormatting sqref="AC96">
    <cfRule type="cellIs" dxfId="176" priority="221" operator="greaterThan">
      <formula>$M$96</formula>
    </cfRule>
  </conditionalFormatting>
  <conditionalFormatting sqref="AC97">
    <cfRule type="cellIs" dxfId="175" priority="220" operator="greaterThan">
      <formula>$M$97</formula>
    </cfRule>
  </conditionalFormatting>
  <conditionalFormatting sqref="AC98">
    <cfRule type="cellIs" dxfId="174" priority="219" operator="greaterThan">
      <formula>$M$98</formula>
    </cfRule>
  </conditionalFormatting>
  <conditionalFormatting sqref="AC99">
    <cfRule type="cellIs" dxfId="173" priority="218" operator="greaterThan">
      <formula>$M$99</formula>
    </cfRule>
  </conditionalFormatting>
  <conditionalFormatting sqref="R115">
    <cfRule type="containsText" dxfId="172" priority="214" operator="containsText" text="CANCELADO">
      <formula>NOT(ISERROR(SEARCH("CANCELADO",R115)))</formula>
    </cfRule>
    <cfRule type="containsText" dxfId="171" priority="215" operator="containsText" text="ADJUDICADO">
      <formula>NOT(ISERROR(SEARCH("ADJUDICADO",R115)))</formula>
    </cfRule>
    <cfRule type="containsText" dxfId="170" priority="216" operator="containsText" text="SIN ESTATUS">
      <formula>NOT(ISERROR(SEARCH("SIN ESTATUS",R115)))</formula>
    </cfRule>
    <cfRule type="containsText" dxfId="169" priority="217" operator="containsText" text="EN PROCESO">
      <formula>NOT(ISERROR(SEARCH("EN PROCESO",R115)))</formula>
    </cfRule>
  </conditionalFormatting>
  <conditionalFormatting sqref="R115">
    <cfRule type="containsText" dxfId="168" priority="212" operator="containsText" text="COMPRA">
      <formula>NOT(ISERROR(SEARCH("COMPRA",R115)))</formula>
    </cfRule>
    <cfRule type="containsText" dxfId="167" priority="213" operator="containsText" text="APLICAR">
      <formula>NOT(ISERROR(SEARCH("APLICAR",R115)))</formula>
    </cfRule>
  </conditionalFormatting>
  <conditionalFormatting sqref="AG115">
    <cfRule type="containsText" dxfId="166" priority="209" operator="containsText" text="ALTA">
      <formula>NOT(ISERROR(SEARCH("ALTA",AG115)))</formula>
    </cfRule>
    <cfRule type="containsText" dxfId="165" priority="210" operator="containsText" text="MEDIA">
      <formula>NOT(ISERROR(SEARCH("MEDIA",AG115)))</formula>
    </cfRule>
    <cfRule type="containsText" dxfId="164" priority="211" operator="containsText" text="BAJA">
      <formula>NOT(ISERROR(SEARCH("BAJA",AG115)))</formula>
    </cfRule>
  </conditionalFormatting>
  <conditionalFormatting sqref="AC115">
    <cfRule type="cellIs" dxfId="163" priority="208" operator="greaterThan">
      <formula>$M$114</formula>
    </cfRule>
  </conditionalFormatting>
  <conditionalFormatting sqref="AE115">
    <cfRule type="cellIs" dxfId="162" priority="207" operator="greaterThan">
      <formula>1111500</formula>
    </cfRule>
  </conditionalFormatting>
  <conditionalFormatting sqref="AE115">
    <cfRule type="cellIs" dxfId="161" priority="206" operator="greaterThan">
      <formula>1111500</formula>
    </cfRule>
  </conditionalFormatting>
  <conditionalFormatting sqref="AE115">
    <cfRule type="cellIs" dxfId="160" priority="204" operator="greaterThan">
      <formula>$M$108</formula>
    </cfRule>
    <cfRule type="cellIs" dxfId="159" priority="205" operator="greaterThan">
      <formula>$N$108</formula>
    </cfRule>
  </conditionalFormatting>
  <conditionalFormatting sqref="AE115">
    <cfRule type="cellIs" dxfId="158" priority="203" operator="greaterThan">
      <formula>0.0001</formula>
    </cfRule>
  </conditionalFormatting>
  <conditionalFormatting sqref="AD115">
    <cfRule type="cellIs" dxfId="157" priority="202" operator="greaterThan">
      <formula>$M$23</formula>
    </cfRule>
  </conditionalFormatting>
  <conditionalFormatting sqref="AD117 AD69">
    <cfRule type="cellIs" dxfId="156" priority="201" operator="greaterThan">
      <formula>$M$30</formula>
    </cfRule>
  </conditionalFormatting>
  <conditionalFormatting sqref="AD143">
    <cfRule type="cellIs" dxfId="155" priority="197" operator="greaterThan">
      <formula>$M$54</formula>
    </cfRule>
  </conditionalFormatting>
  <conditionalFormatting sqref="AD145">
    <cfRule type="cellIs" dxfId="154" priority="196" operator="greaterThan">
      <formula>$M$55</formula>
    </cfRule>
  </conditionalFormatting>
  <conditionalFormatting sqref="AD146">
    <cfRule type="cellIs" dxfId="153" priority="195" operator="greaterThan">
      <formula>$M$57</formula>
    </cfRule>
  </conditionalFormatting>
  <conditionalFormatting sqref="AD148">
    <cfRule type="cellIs" dxfId="152" priority="194" operator="greaterThan">
      <formula>$M$58</formula>
    </cfRule>
  </conditionalFormatting>
  <conditionalFormatting sqref="AD84">
    <cfRule type="cellIs" dxfId="151" priority="193" operator="greaterThan">
      <formula>$M$84</formula>
    </cfRule>
  </conditionalFormatting>
  <conditionalFormatting sqref="AD86">
    <cfRule type="cellIs" dxfId="150" priority="192" operator="greaterThan">
      <formula>$M$86</formula>
    </cfRule>
  </conditionalFormatting>
  <conditionalFormatting sqref="AD93">
    <cfRule type="cellIs" dxfId="149" priority="191" operator="greaterThan">
      <formula>$M$93</formula>
    </cfRule>
  </conditionalFormatting>
  <conditionalFormatting sqref="AC93">
    <cfRule type="cellIs" dxfId="148" priority="189" operator="greaterThan">
      <formula>$M$93</formula>
    </cfRule>
  </conditionalFormatting>
  <conditionalFormatting sqref="R70">
    <cfRule type="containsText" dxfId="147" priority="185" operator="containsText" text="CANCELADO">
      <formula>NOT(ISERROR(SEARCH("CANCELADO",R70)))</formula>
    </cfRule>
    <cfRule type="containsText" dxfId="146" priority="186" operator="containsText" text="ADJUDICADO">
      <formula>NOT(ISERROR(SEARCH("ADJUDICADO",R70)))</formula>
    </cfRule>
    <cfRule type="containsText" dxfId="145" priority="187" operator="containsText" text="SIN ESTATUS">
      <formula>NOT(ISERROR(SEARCH("SIN ESTATUS",R70)))</formula>
    </cfRule>
    <cfRule type="containsText" dxfId="144" priority="188" operator="containsText" text="EN PROCESO">
      <formula>NOT(ISERROR(SEARCH("EN PROCESO",R70)))</formula>
    </cfRule>
  </conditionalFormatting>
  <conditionalFormatting sqref="R70">
    <cfRule type="containsText" dxfId="143" priority="183" operator="containsText" text="COMPRA">
      <formula>NOT(ISERROR(SEARCH("COMPRA",R70)))</formula>
    </cfRule>
    <cfRule type="containsText" dxfId="142" priority="184" operator="containsText" text="APLICAR">
      <formula>NOT(ISERROR(SEARCH("APLICAR",R70)))</formula>
    </cfRule>
  </conditionalFormatting>
  <conditionalFormatting sqref="AG70">
    <cfRule type="containsText" dxfId="141" priority="180" operator="containsText" text="ALTA">
      <formula>NOT(ISERROR(SEARCH("ALTA",AG70)))</formula>
    </cfRule>
    <cfRule type="containsText" dxfId="140" priority="181" operator="containsText" text="MEDIA">
      <formula>NOT(ISERROR(SEARCH("MEDIA",AG70)))</formula>
    </cfRule>
    <cfRule type="containsText" dxfId="139" priority="182" operator="containsText" text="BAJA">
      <formula>NOT(ISERROR(SEARCH("BAJA",AG70)))</formula>
    </cfRule>
  </conditionalFormatting>
  <conditionalFormatting sqref="AE70">
    <cfRule type="cellIs" dxfId="138" priority="179" operator="greaterThan">
      <formula>1111500</formula>
    </cfRule>
  </conditionalFormatting>
  <conditionalFormatting sqref="AE70">
    <cfRule type="cellIs" dxfId="137" priority="177" operator="greaterThan">
      <formula>$M$108</formula>
    </cfRule>
    <cfRule type="cellIs" dxfId="136" priority="178" operator="greaterThan">
      <formula>$N$108</formula>
    </cfRule>
  </conditionalFormatting>
  <conditionalFormatting sqref="AC70:AD70">
    <cfRule type="cellIs" dxfId="135" priority="176" operator="greaterThan">
      <formula>$M$124</formula>
    </cfRule>
  </conditionalFormatting>
  <conditionalFormatting sqref="AE70">
    <cfRule type="cellIs" dxfId="134" priority="175" operator="greaterThan">
      <formula>0.0001</formula>
    </cfRule>
  </conditionalFormatting>
  <conditionalFormatting sqref="AC141">
    <cfRule type="cellIs" dxfId="133" priority="174" operator="greaterThan">
      <formula>$M$52</formula>
    </cfRule>
  </conditionalFormatting>
  <conditionalFormatting sqref="AC142">
    <cfRule type="cellIs" dxfId="132" priority="173" operator="greaterThan">
      <formula>$M$53</formula>
    </cfRule>
  </conditionalFormatting>
  <conditionalFormatting sqref="AC143">
    <cfRule type="cellIs" dxfId="131" priority="172" operator="greaterThan">
      <formula>$M$54</formula>
    </cfRule>
  </conditionalFormatting>
  <conditionalFormatting sqref="AC144">
    <cfRule type="cellIs" dxfId="130" priority="171" operator="greaterThan">
      <formula>$M$55</formula>
    </cfRule>
  </conditionalFormatting>
  <conditionalFormatting sqref="AC145">
    <cfRule type="cellIs" dxfId="129" priority="170" operator="greaterThan">
      <formula>$M$55</formula>
    </cfRule>
  </conditionalFormatting>
  <conditionalFormatting sqref="AC146">
    <cfRule type="cellIs" dxfId="128" priority="169" operator="greaterThan">
      <formula>$M$57</formula>
    </cfRule>
  </conditionalFormatting>
  <conditionalFormatting sqref="R147">
    <cfRule type="containsText" dxfId="127" priority="165" operator="containsText" text="CANCELADO">
      <formula>NOT(ISERROR(SEARCH("CANCELADO",R147)))</formula>
    </cfRule>
    <cfRule type="containsText" dxfId="126" priority="166" operator="containsText" text="ADJUDICADO">
      <formula>NOT(ISERROR(SEARCH("ADJUDICADO",R147)))</formula>
    </cfRule>
    <cfRule type="containsText" dxfId="125" priority="167" operator="containsText" text="SIN ESTATUS">
      <formula>NOT(ISERROR(SEARCH("SIN ESTATUS",R147)))</formula>
    </cfRule>
    <cfRule type="containsText" dxfId="124" priority="168" operator="containsText" text="EN PROCESO">
      <formula>NOT(ISERROR(SEARCH("EN PROCESO",R147)))</formula>
    </cfRule>
  </conditionalFormatting>
  <conditionalFormatting sqref="R147">
    <cfRule type="containsText" dxfId="123" priority="163" operator="containsText" text="COMPRA">
      <formula>NOT(ISERROR(SEARCH("COMPRA",R147)))</formula>
    </cfRule>
    <cfRule type="containsText" dxfId="122" priority="164" operator="containsText" text="APLICAR">
      <formula>NOT(ISERROR(SEARCH("APLICAR",R147)))</formula>
    </cfRule>
  </conditionalFormatting>
  <conditionalFormatting sqref="AG147">
    <cfRule type="containsText" dxfId="121" priority="160" operator="containsText" text="ALTA">
      <formula>NOT(ISERROR(SEARCH("ALTA",AG147)))</formula>
    </cfRule>
    <cfRule type="containsText" dxfId="120" priority="161" operator="containsText" text="MEDIA">
      <formula>NOT(ISERROR(SEARCH("MEDIA",AG147)))</formula>
    </cfRule>
    <cfRule type="containsText" dxfId="119" priority="162" operator="containsText" text="BAJA">
      <formula>NOT(ISERROR(SEARCH("BAJA",AG147)))</formula>
    </cfRule>
  </conditionalFormatting>
  <conditionalFormatting sqref="AE147">
    <cfRule type="cellIs" dxfId="118" priority="159" operator="greaterThan">
      <formula>1111500</formula>
    </cfRule>
  </conditionalFormatting>
  <conditionalFormatting sqref="AE147">
    <cfRule type="cellIs" dxfId="117" priority="157" operator="greaterThan">
      <formula>$M$108</formula>
    </cfRule>
    <cfRule type="cellIs" dxfId="116" priority="158" operator="greaterThan">
      <formula>$N$108</formula>
    </cfRule>
  </conditionalFormatting>
  <conditionalFormatting sqref="AE147">
    <cfRule type="cellIs" dxfId="115" priority="156" operator="greaterThan">
      <formula>0.0001</formula>
    </cfRule>
  </conditionalFormatting>
  <conditionalFormatting sqref="AC147">
    <cfRule type="cellIs" dxfId="114" priority="154" operator="greaterThan">
      <formula>$M$57</formula>
    </cfRule>
  </conditionalFormatting>
  <conditionalFormatting sqref="AD147">
    <cfRule type="cellIs" dxfId="113" priority="153" operator="greaterThan">
      <formula>$M$57</formula>
    </cfRule>
  </conditionalFormatting>
  <conditionalFormatting sqref="R151:R153">
    <cfRule type="containsText" dxfId="112" priority="149" operator="containsText" text="CANCELADO">
      <formula>NOT(ISERROR(SEARCH("CANCELADO",R151)))</formula>
    </cfRule>
    <cfRule type="containsText" dxfId="111" priority="150" operator="containsText" text="ADJUDICADO">
      <formula>NOT(ISERROR(SEARCH("ADJUDICADO",R151)))</formula>
    </cfRule>
    <cfRule type="containsText" dxfId="110" priority="151" operator="containsText" text="SIN ESTATUS">
      <formula>NOT(ISERROR(SEARCH("SIN ESTATUS",R151)))</formula>
    </cfRule>
    <cfRule type="containsText" dxfId="109" priority="152" operator="containsText" text="EN PROCESO">
      <formula>NOT(ISERROR(SEARCH("EN PROCESO",R151)))</formula>
    </cfRule>
  </conditionalFormatting>
  <conditionalFormatting sqref="R151:R153">
    <cfRule type="containsText" dxfId="108" priority="147" operator="containsText" text="COMPRA">
      <formula>NOT(ISERROR(SEARCH("COMPRA",R151)))</formula>
    </cfRule>
    <cfRule type="containsText" dxfId="107" priority="148" operator="containsText" text="APLICAR">
      <formula>NOT(ISERROR(SEARCH("APLICAR",R151)))</formula>
    </cfRule>
  </conditionalFormatting>
  <conditionalFormatting sqref="AG151:AG153">
    <cfRule type="containsText" dxfId="106" priority="144" operator="containsText" text="ALTA">
      <formula>NOT(ISERROR(SEARCH("ALTA",AG151)))</formula>
    </cfRule>
    <cfRule type="containsText" dxfId="105" priority="145" operator="containsText" text="MEDIA">
      <formula>NOT(ISERROR(SEARCH("MEDIA",AG151)))</formula>
    </cfRule>
    <cfRule type="containsText" dxfId="104" priority="146" operator="containsText" text="BAJA">
      <formula>NOT(ISERROR(SEARCH("BAJA",AG151)))</formula>
    </cfRule>
  </conditionalFormatting>
  <conditionalFormatting sqref="AE151">
    <cfRule type="cellIs" dxfId="103" priority="143" operator="greaterThan">
      <formula>1111500</formula>
    </cfRule>
  </conditionalFormatting>
  <conditionalFormatting sqref="AE151">
    <cfRule type="cellIs" dxfId="102" priority="141" operator="greaterThan">
      <formula>$M$108</formula>
    </cfRule>
    <cfRule type="cellIs" dxfId="101" priority="142" operator="greaterThan">
      <formula>$N$108</formula>
    </cfRule>
  </conditionalFormatting>
  <conditionalFormatting sqref="AC151:AC153">
    <cfRule type="cellIs" dxfId="100" priority="140" operator="greaterThan">
      <formula>$M$150</formula>
    </cfRule>
  </conditionalFormatting>
  <conditionalFormatting sqref="AE151">
    <cfRule type="cellIs" dxfId="99" priority="139" operator="greaterThan">
      <formula>0.0001</formula>
    </cfRule>
  </conditionalFormatting>
  <conditionalFormatting sqref="AC205">
    <cfRule type="cellIs" dxfId="98" priority="124" operator="greaterThan">
      <formula>$M$211</formula>
    </cfRule>
  </conditionalFormatting>
  <conditionalFormatting sqref="AP1:AP60 AP67:AP162 AP167:AP174 AP176:AP196 AP198:AP1048576 AP62:AP64">
    <cfRule type="containsText" dxfId="97" priority="121" operator="containsText" text="BAJA">
      <formula>NOT(ISERROR(SEARCH("BAJA",AP1)))</formula>
    </cfRule>
    <cfRule type="containsText" dxfId="96" priority="122" operator="containsText" text="MEDIA">
      <formula>NOT(ISERROR(SEARCH("MEDIA",AP1)))</formula>
    </cfRule>
    <cfRule type="containsText" dxfId="95" priority="123" operator="containsText" text="ALTA">
      <formula>NOT(ISERROR(SEARCH("ALTA",AP1)))</formula>
    </cfRule>
  </conditionalFormatting>
  <conditionalFormatting sqref="AE81">
    <cfRule type="cellIs" dxfId="94" priority="120" operator="greaterThan">
      <formula>$M$71</formula>
    </cfRule>
  </conditionalFormatting>
  <conditionalFormatting sqref="AE152:AE153">
    <cfRule type="cellIs" dxfId="93" priority="119" operator="greaterThan">
      <formula>1111500</formula>
    </cfRule>
  </conditionalFormatting>
  <conditionalFormatting sqref="AE152:AE153">
    <cfRule type="cellIs" dxfId="92" priority="117" operator="greaterThan">
      <formula>$M$108</formula>
    </cfRule>
    <cfRule type="cellIs" dxfId="91" priority="118" operator="greaterThan">
      <formula>$N$108</formula>
    </cfRule>
  </conditionalFormatting>
  <conditionalFormatting sqref="AE152:AE153">
    <cfRule type="cellIs" dxfId="90" priority="116" operator="greaterThan">
      <formula>0.0001</formula>
    </cfRule>
  </conditionalFormatting>
  <conditionalFormatting sqref="AE231">
    <cfRule type="cellIs" dxfId="89" priority="115" operator="greaterThan">
      <formula>1111500</formula>
    </cfRule>
  </conditionalFormatting>
  <conditionalFormatting sqref="AE231">
    <cfRule type="cellIs" dxfId="88" priority="113" operator="greaterThan">
      <formula>$M$108</formula>
    </cfRule>
    <cfRule type="cellIs" dxfId="87" priority="114" operator="greaterThan">
      <formula>$N$108</formula>
    </cfRule>
  </conditionalFormatting>
  <conditionalFormatting sqref="AD140">
    <cfRule type="cellIs" dxfId="86" priority="112" operator="greaterThan">
      <formula>$M$140</formula>
    </cfRule>
  </conditionalFormatting>
  <conditionalFormatting sqref="AD141">
    <cfRule type="cellIs" dxfId="85" priority="111" operator="greaterThan">
      <formula>$M$52</formula>
    </cfRule>
  </conditionalFormatting>
  <conditionalFormatting sqref="AD142">
    <cfRule type="cellIs" dxfId="84" priority="110" operator="greaterThan">
      <formula>$M$53</formula>
    </cfRule>
  </conditionalFormatting>
  <conditionalFormatting sqref="AD144">
    <cfRule type="cellIs" dxfId="83" priority="109" operator="greaterThan">
      <formula>$M$55</formula>
    </cfRule>
  </conditionalFormatting>
  <conditionalFormatting sqref="R277 R270:R274">
    <cfRule type="containsText" dxfId="82" priority="105" operator="containsText" text="CANCELADO">
      <formula>NOT(ISERROR(SEARCH("CANCELADO",R270)))</formula>
    </cfRule>
    <cfRule type="containsText" dxfId="81" priority="106" operator="containsText" text="ADJUDICADO">
      <formula>NOT(ISERROR(SEARCH("ADJUDICADO",R270)))</formula>
    </cfRule>
    <cfRule type="containsText" dxfId="80" priority="107" operator="containsText" text="SIN ESTATUS">
      <formula>NOT(ISERROR(SEARCH("SIN ESTATUS",R270)))</formula>
    </cfRule>
    <cfRule type="containsText" dxfId="79" priority="108" operator="containsText" text="EN PROCESO">
      <formula>NOT(ISERROR(SEARCH("EN PROCESO",R270)))</formula>
    </cfRule>
  </conditionalFormatting>
  <conditionalFormatting sqref="R277 R270:R274">
    <cfRule type="containsText" dxfId="78" priority="103" operator="containsText" text="COMPRA">
      <formula>NOT(ISERROR(SEARCH("COMPRA",R270)))</formula>
    </cfRule>
    <cfRule type="containsText" dxfId="77" priority="104" operator="containsText" text="APLICAR">
      <formula>NOT(ISERROR(SEARCH("APLICAR",R270)))</formula>
    </cfRule>
  </conditionalFormatting>
  <conditionalFormatting sqref="AG270:AG274">
    <cfRule type="containsText" dxfId="76" priority="100" operator="containsText" text="ALTA">
      <formula>NOT(ISERROR(SEARCH("ALTA",AG270)))</formula>
    </cfRule>
    <cfRule type="containsText" dxfId="75" priority="101" operator="containsText" text="MEDIA">
      <formula>NOT(ISERROR(SEARCH("MEDIA",AG270)))</formula>
    </cfRule>
    <cfRule type="containsText" dxfId="74" priority="102" operator="containsText" text="BAJA">
      <formula>NOT(ISERROR(SEARCH("BAJA",AG270)))</formula>
    </cfRule>
  </conditionalFormatting>
  <conditionalFormatting sqref="AE270:AE274">
    <cfRule type="cellIs" dxfId="73" priority="99" operator="greaterThan">
      <formula>0.0001</formula>
    </cfRule>
  </conditionalFormatting>
  <conditionalFormatting sqref="R175">
    <cfRule type="containsText" dxfId="72" priority="92" operator="containsText" text="CANCELADO">
      <formula>NOT(ISERROR(SEARCH("CANCELADO",R175)))</formula>
    </cfRule>
    <cfRule type="containsText" dxfId="71" priority="93" operator="containsText" text="ADJUDICADO">
      <formula>NOT(ISERROR(SEARCH("ADJUDICADO",R175)))</formula>
    </cfRule>
    <cfRule type="containsText" dxfId="70" priority="94" operator="containsText" text="SIN ESTATUS">
      <formula>NOT(ISERROR(SEARCH("SIN ESTATUS",R175)))</formula>
    </cfRule>
    <cfRule type="containsText" dxfId="69" priority="95" operator="containsText" text="EN PROCESO">
      <formula>NOT(ISERROR(SEARCH("EN PROCESO",R175)))</formula>
    </cfRule>
  </conditionalFormatting>
  <conditionalFormatting sqref="R175">
    <cfRule type="containsText" dxfId="68" priority="90" operator="containsText" text="COMPRA">
      <formula>NOT(ISERROR(SEARCH("COMPRA",R175)))</formula>
    </cfRule>
    <cfRule type="containsText" dxfId="67" priority="91" operator="containsText" text="APLICAR">
      <formula>NOT(ISERROR(SEARCH("APLICAR",R175)))</formula>
    </cfRule>
  </conditionalFormatting>
  <conditionalFormatting sqref="AG175">
    <cfRule type="containsText" dxfId="66" priority="87" operator="containsText" text="ALTA">
      <formula>NOT(ISERROR(SEARCH("ALTA",AG175)))</formula>
    </cfRule>
    <cfRule type="containsText" dxfId="65" priority="88" operator="containsText" text="MEDIA">
      <formula>NOT(ISERROR(SEARCH("MEDIA",AG175)))</formula>
    </cfRule>
    <cfRule type="containsText" dxfId="64" priority="89" operator="containsText" text="BAJA">
      <formula>NOT(ISERROR(SEARCH("BAJA",AG175)))</formula>
    </cfRule>
  </conditionalFormatting>
  <conditionalFormatting sqref="AE175">
    <cfRule type="cellIs" dxfId="63" priority="86" operator="greaterThan">
      <formula>1111500</formula>
    </cfRule>
  </conditionalFormatting>
  <conditionalFormatting sqref="AE175">
    <cfRule type="cellIs" dxfId="62" priority="84" operator="greaterThan">
      <formula>$M$108</formula>
    </cfRule>
    <cfRule type="cellIs" dxfId="61" priority="85" operator="greaterThan">
      <formula>$N$108</formula>
    </cfRule>
  </conditionalFormatting>
  <conditionalFormatting sqref="AC175:AD175">
    <cfRule type="cellIs" dxfId="60" priority="83" operator="greaterThan">
      <formula>$M$215</formula>
    </cfRule>
  </conditionalFormatting>
  <conditionalFormatting sqref="AE175">
    <cfRule type="cellIs" dxfId="59" priority="82" operator="greaterThan">
      <formula>0.0001</formula>
    </cfRule>
  </conditionalFormatting>
  <conditionalFormatting sqref="AP175">
    <cfRule type="containsText" dxfId="58" priority="79" operator="containsText" text="BAJA">
      <formula>NOT(ISERROR(SEARCH("BAJA",AP175)))</formula>
    </cfRule>
    <cfRule type="containsText" dxfId="57" priority="80" operator="containsText" text="MEDIA">
      <formula>NOT(ISERROR(SEARCH("MEDIA",AP175)))</formula>
    </cfRule>
    <cfRule type="containsText" dxfId="56" priority="81" operator="containsText" text="ALTA">
      <formula>NOT(ISERROR(SEARCH("ALTA",AP175)))</formula>
    </cfRule>
  </conditionalFormatting>
  <conditionalFormatting sqref="AG164">
    <cfRule type="containsText" dxfId="55" priority="53" operator="containsText" text="ALTA">
      <formula>NOT(ISERROR(SEARCH("ALTA",AG164)))</formula>
    </cfRule>
    <cfRule type="containsText" dxfId="54" priority="54" operator="containsText" text="MEDIA">
      <formula>NOT(ISERROR(SEARCH("MEDIA",AG164)))</formula>
    </cfRule>
    <cfRule type="containsText" dxfId="53" priority="55" operator="containsText" text="BAJA">
      <formula>NOT(ISERROR(SEARCH("BAJA",AG164)))</formula>
    </cfRule>
  </conditionalFormatting>
  <conditionalFormatting sqref="AE164">
    <cfRule type="cellIs" dxfId="52" priority="52" operator="greaterThan">
      <formula>1111500</formula>
    </cfRule>
  </conditionalFormatting>
  <conditionalFormatting sqref="AE164">
    <cfRule type="cellIs" dxfId="51" priority="50" operator="greaterThan">
      <formula>$M$108</formula>
    </cfRule>
    <cfRule type="cellIs" dxfId="50" priority="51" operator="greaterThan">
      <formula>$N$108</formula>
    </cfRule>
  </conditionalFormatting>
  <conditionalFormatting sqref="AE164">
    <cfRule type="cellIs" dxfId="49" priority="48" operator="greaterThan">
      <formula>0.0001</formula>
    </cfRule>
  </conditionalFormatting>
  <conditionalFormatting sqref="AP164">
    <cfRule type="containsText" dxfId="48" priority="45" operator="containsText" text="BAJA">
      <formula>NOT(ISERROR(SEARCH("BAJA",AP164)))</formula>
    </cfRule>
    <cfRule type="containsText" dxfId="47" priority="46" operator="containsText" text="MEDIA">
      <formula>NOT(ISERROR(SEARCH("MEDIA",AP164)))</formula>
    </cfRule>
    <cfRule type="containsText" dxfId="46" priority="47" operator="containsText" text="ALTA">
      <formula>NOT(ISERROR(SEARCH("ALTA",AP164)))</formula>
    </cfRule>
  </conditionalFormatting>
  <conditionalFormatting sqref="AE197">
    <cfRule type="cellIs" dxfId="45" priority="30" operator="greaterThan">
      <formula>0.0001</formula>
    </cfRule>
  </conditionalFormatting>
  <conditionalFormatting sqref="AP197">
    <cfRule type="containsText" dxfId="44" priority="27" operator="containsText" text="BAJA">
      <formula>NOT(ISERROR(SEARCH("BAJA",AP197)))</formula>
    </cfRule>
    <cfRule type="containsText" dxfId="43" priority="28" operator="containsText" text="MEDIA">
      <formula>NOT(ISERROR(SEARCH("MEDIA",AP197)))</formula>
    </cfRule>
    <cfRule type="containsText" dxfId="42" priority="29" operator="containsText" text="ALTA">
      <formula>NOT(ISERROR(SEARCH("ALTA",AP197)))</formula>
    </cfRule>
  </conditionalFormatting>
  <conditionalFormatting sqref="R197">
    <cfRule type="containsText" dxfId="41" priority="41" operator="containsText" text="CANCELADO">
      <formula>NOT(ISERROR(SEARCH("CANCELADO",R197)))</formula>
    </cfRule>
    <cfRule type="containsText" dxfId="40" priority="42" operator="containsText" text="ADJUDICADO">
      <formula>NOT(ISERROR(SEARCH("ADJUDICADO",R197)))</formula>
    </cfRule>
    <cfRule type="containsText" dxfId="39" priority="43" operator="containsText" text="SIN ESTATUS">
      <formula>NOT(ISERROR(SEARCH("SIN ESTATUS",R197)))</formula>
    </cfRule>
    <cfRule type="containsText" dxfId="38" priority="44" operator="containsText" text="EN PROCESO">
      <formula>NOT(ISERROR(SEARCH("EN PROCESO",R197)))</formula>
    </cfRule>
  </conditionalFormatting>
  <conditionalFormatting sqref="R197">
    <cfRule type="containsText" dxfId="37" priority="39" operator="containsText" text="COMPRA">
      <formula>NOT(ISERROR(SEARCH("COMPRA",R197)))</formula>
    </cfRule>
    <cfRule type="containsText" dxfId="36" priority="40" operator="containsText" text="APLICAR">
      <formula>NOT(ISERROR(SEARCH("APLICAR",R197)))</formula>
    </cfRule>
  </conditionalFormatting>
  <conditionalFormatting sqref="AG197">
    <cfRule type="containsText" dxfId="35" priority="36" operator="containsText" text="ALTA">
      <formula>NOT(ISERROR(SEARCH("ALTA",AG197)))</formula>
    </cfRule>
    <cfRule type="containsText" dxfId="34" priority="37" operator="containsText" text="MEDIA">
      <formula>NOT(ISERROR(SEARCH("MEDIA",AG197)))</formula>
    </cfRule>
    <cfRule type="containsText" dxfId="33" priority="38" operator="containsText" text="BAJA">
      <formula>NOT(ISERROR(SEARCH("BAJA",AG197)))</formula>
    </cfRule>
  </conditionalFormatting>
  <conditionalFormatting sqref="AE197">
    <cfRule type="cellIs" dxfId="32" priority="35" operator="greaterThan">
      <formula>1111500</formula>
    </cfRule>
  </conditionalFormatting>
  <conditionalFormatting sqref="AE197">
    <cfRule type="cellIs" dxfId="31" priority="33" operator="greaterThan">
      <formula>$M$108</formula>
    </cfRule>
    <cfRule type="cellIs" dxfId="30" priority="34" operator="greaterThan">
      <formula>$N$108</formula>
    </cfRule>
  </conditionalFormatting>
  <conditionalFormatting sqref="AC197:AD197">
    <cfRule type="cellIs" dxfId="29" priority="31" operator="greaterThan">
      <formula>$M$196</formula>
    </cfRule>
    <cfRule type="cellIs" dxfId="28" priority="32" operator="greaterThan">
      <formula>$M$196</formula>
    </cfRule>
  </conditionalFormatting>
  <conditionalFormatting sqref="R166">
    <cfRule type="containsText" dxfId="27" priority="23" operator="containsText" text="CANCELADO">
      <formula>NOT(ISERROR(SEARCH("CANCELADO",R166)))</formula>
    </cfRule>
    <cfRule type="containsText" dxfId="26" priority="24" operator="containsText" text="ADJUDICADO">
      <formula>NOT(ISERROR(SEARCH("ADJUDICADO",R166)))</formula>
    </cfRule>
    <cfRule type="containsText" dxfId="25" priority="25" operator="containsText" text="SIN ESTATUS">
      <formula>NOT(ISERROR(SEARCH("SIN ESTATUS",R166)))</formula>
    </cfRule>
    <cfRule type="containsText" dxfId="24" priority="26" operator="containsText" text="EN PROCESO">
      <formula>NOT(ISERROR(SEARCH("EN PROCESO",R166)))</formula>
    </cfRule>
  </conditionalFormatting>
  <conditionalFormatting sqref="R166">
    <cfRule type="containsText" dxfId="23" priority="21" operator="containsText" text="COMPRA">
      <formula>NOT(ISERROR(SEARCH("COMPRA",R166)))</formula>
    </cfRule>
    <cfRule type="containsText" dxfId="22" priority="22" operator="containsText" text="APLICAR">
      <formula>NOT(ISERROR(SEARCH("APLICAR",R166)))</formula>
    </cfRule>
  </conditionalFormatting>
  <conditionalFormatting sqref="AG166">
    <cfRule type="containsText" dxfId="21" priority="18" operator="containsText" text="ALTA">
      <formula>NOT(ISERROR(SEARCH("ALTA",AG166)))</formula>
    </cfRule>
    <cfRule type="containsText" dxfId="20" priority="19" operator="containsText" text="MEDIA">
      <formula>NOT(ISERROR(SEARCH("MEDIA",AG166)))</formula>
    </cfRule>
    <cfRule type="containsText" dxfId="19" priority="20" operator="containsText" text="BAJA">
      <formula>NOT(ISERROR(SEARCH("BAJA",AG166)))</formula>
    </cfRule>
  </conditionalFormatting>
  <conditionalFormatting sqref="AE166">
    <cfRule type="cellIs" dxfId="18" priority="16" operator="greaterThan">
      <formula>$M$108</formula>
    </cfRule>
    <cfRule type="cellIs" dxfId="17" priority="17" operator="greaterThan">
      <formula>$N$108</formula>
    </cfRule>
  </conditionalFormatting>
  <conditionalFormatting sqref="AC162:AD162 AC164:AD164">
    <cfRule type="cellIs" dxfId="16" priority="15" operator="greaterThan">
      <formula>$M$164</formula>
    </cfRule>
  </conditionalFormatting>
  <conditionalFormatting sqref="AE166">
    <cfRule type="cellIs" dxfId="15" priority="14" operator="greaterThan">
      <formula>1111500</formula>
    </cfRule>
  </conditionalFormatting>
  <conditionalFormatting sqref="AE166">
    <cfRule type="cellIs" dxfId="14" priority="13" operator="greaterThan">
      <formula>1111500</formula>
    </cfRule>
  </conditionalFormatting>
  <conditionalFormatting sqref="AE166">
    <cfRule type="cellIs" dxfId="13" priority="12" operator="greaterThan">
      <formula>0.0001</formula>
    </cfRule>
  </conditionalFormatting>
  <conditionalFormatting sqref="AP166">
    <cfRule type="containsText" dxfId="12" priority="9" operator="containsText" text="BAJA">
      <formula>NOT(ISERROR(SEARCH("BAJA",AP166)))</formula>
    </cfRule>
    <cfRule type="containsText" dxfId="11" priority="10" operator="containsText" text="MEDIA">
      <formula>NOT(ISERROR(SEARCH("MEDIA",AP166)))</formula>
    </cfRule>
    <cfRule type="containsText" dxfId="10" priority="11" operator="containsText" text="ALTA">
      <formula>NOT(ISERROR(SEARCH("ALTA",AP166)))</formula>
    </cfRule>
  </conditionalFormatting>
  <conditionalFormatting sqref="AD20">
    <cfRule type="cellIs" dxfId="9" priority="8" operator="greaterThan">
      <formula>252046000</formula>
    </cfRule>
  </conditionalFormatting>
  <conditionalFormatting sqref="AD20">
    <cfRule type="cellIs" dxfId="8" priority="7" operator="greaterThan">
      <formula>$M$20</formula>
    </cfRule>
  </conditionalFormatting>
  <conditionalFormatting sqref="AC166:AD166">
    <cfRule type="cellIs" dxfId="7" priority="440" operator="greaterThan">
      <formula>#REF!</formula>
    </cfRule>
  </conditionalFormatting>
  <conditionalFormatting sqref="AP61">
    <cfRule type="containsText" dxfId="6" priority="4" operator="containsText" text="BAJA">
      <formula>NOT(ISERROR(SEARCH("BAJA",AP61)))</formula>
    </cfRule>
    <cfRule type="containsText" dxfId="5" priority="5" operator="containsText" text="MEDIA">
      <formula>NOT(ISERROR(SEARCH("MEDIA",AP61)))</formula>
    </cfRule>
    <cfRule type="containsText" dxfId="4" priority="6" operator="containsText" text="ALTA">
      <formula>NOT(ISERROR(SEARCH("ALTA",AP61)))</formula>
    </cfRule>
  </conditionalFormatting>
  <conditionalFormatting sqref="AG37">
    <cfRule type="containsText" dxfId="3" priority="1" operator="containsText" text="ALTA">
      <formula>NOT(ISERROR(SEARCH("ALTA",AG37)))</formula>
    </cfRule>
    <cfRule type="containsText" dxfId="2" priority="2" operator="containsText" text="MEDIA">
      <formula>NOT(ISERROR(SEARCH("MEDIA",AG37)))</formula>
    </cfRule>
    <cfRule type="containsText" dxfId="1" priority="3" operator="containsText" text="BAJA">
      <formula>NOT(ISERROR(SEARCH("BAJA",AG37)))</formula>
    </cfRule>
  </conditionalFormatting>
  <dataValidations count="7">
    <dataValidation type="list" allowBlank="1" showInputMessage="1" showErrorMessage="1" sqref="F203:F218 F189 F73 F39 F63 F166:F187 F107:F110 F20 F121 F33 F153:F157 F145 F126:F131 F137 F140:F141 F150 F148 F80 F118:F119 F112 F123:F124 F67:F68 F70:F71 F116 F82:F105 F161 F114 F191:F201" xr:uid="{00000000-0002-0000-0000-000000000000}">
      <formula1>INDIRECT(E20)</formula1>
    </dataValidation>
    <dataValidation type="list" allowBlank="1" showInputMessage="1" showErrorMessage="1" sqref="E39:E42 E44:E45 E20 E35 E54:E61" xr:uid="{00000000-0002-0000-0000-000001000000}">
      <formula1>INDIRECT(#REF!)</formula1>
    </dataValidation>
    <dataValidation type="list" allowBlank="1" showInputMessage="1" showErrorMessage="1" sqref="E189 E116:E119 E224:E230 E112 E107:E110 E82:E105 E80 E148:E150 E146 E63 E140:E141 E137 E191:E201 E77 E153:E157 E166:E187 E161 E121:E131 E114 E203:E221 E68 E70:E74" xr:uid="{00000000-0002-0000-0000-000002000000}">
      <formula1>INDIRECT(B63)</formula1>
    </dataValidation>
    <dataValidation type="list" allowBlank="1" showInputMessage="1" showErrorMessage="1" sqref="E64" xr:uid="{00000000-0002-0000-0000-000003000000}">
      <formula1>INDIRECT(B66)</formula1>
    </dataValidation>
    <dataValidation type="list" allowBlank="1" showInputMessage="1" showErrorMessage="1" sqref="F64" xr:uid="{00000000-0002-0000-0000-000004000000}">
      <formula1>INDIRECT(E66)</formula1>
    </dataValidation>
    <dataValidation type="list" allowBlank="1" showInputMessage="1" showErrorMessage="1" sqref="E162 E164 E222" xr:uid="{00000000-0002-0000-0000-000005000000}">
      <formula1>INDIRECT(B163)</formula1>
    </dataValidation>
    <dataValidation type="list" allowBlank="1" showInputMessage="1" showErrorMessage="1" sqref="F162 F164" xr:uid="{00000000-0002-0000-0000-000006000000}">
      <formula1>INDIRECT(E163)</formula1>
    </dataValidation>
  </dataValidations>
  <hyperlinks>
    <hyperlink ref="AM108" r:id="rId1" display="X" xr:uid="{00000000-0004-0000-0000-000000000000}"/>
    <hyperlink ref="AM109" r:id="rId2" display="X" xr:uid="{00000000-0004-0000-0000-000001000000}"/>
    <hyperlink ref="AM110" r:id="rId3" display="X" xr:uid="{00000000-0004-0000-0000-000002000000}"/>
    <hyperlink ref="AN108" r:id="rId4" xr:uid="{00000000-0004-0000-0000-000003000000}"/>
    <hyperlink ref="AN109" r:id="rId5" xr:uid="{00000000-0004-0000-0000-000004000000}"/>
    <hyperlink ref="AN110" r:id="rId6" xr:uid="{00000000-0004-0000-0000-000005000000}"/>
  </hyperlinks>
  <pageMargins left="0.23622047244094491" right="0.23622047244094491" top="0.74803149606299213" bottom="0.74803149606299213" header="0.31496062992125984" footer="0.31496062992125984"/>
  <pageSetup paperSize="256" scale="44" fitToHeight="0" orientation="landscape" r:id="rId7"/>
  <headerFooter>
    <oddHeader>&amp;L&amp;G&amp;C&amp;"Arial Narrow,Normal"&amp;14Anteproyecto de Plan Anual de Adquisiciones 2022
Unidad Centralizada de Compras
Dirección General de Administración
Instituto de Pensiones del Estado de Jalisco&amp;R&amp;G</oddHeader>
    <oddFooter>&amp;C&amp;"Arial Narrow,Normal"&amp;16&amp;K01+033V. 08 Octubre 2021&amp;R&amp;"Arial Nova Cond Light,Normal"&amp;16&amp;K01+021&amp;P</oddFooter>
  </headerFooter>
  <rowBreaks count="2" manualBreakCount="2">
    <brk id="133" max="41" man="1"/>
    <brk id="146" max="41" man="1"/>
  </rowBreaks>
  <legacyDrawing r:id="rId8"/>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D7F01-F80B-4DAD-9E62-C55F6CE166EB}">
  <dimension ref="B1:K10"/>
  <sheetViews>
    <sheetView workbookViewId="0">
      <selection activeCell="C7" sqref="C7"/>
    </sheetView>
  </sheetViews>
  <sheetFormatPr baseColWidth="10" defaultRowHeight="15" x14ac:dyDescent="0.25"/>
  <cols>
    <col min="3" max="3" width="11.85546875" style="68" customWidth="1"/>
    <col min="4" max="4" width="17.85546875" style="70" bestFit="1" customWidth="1"/>
    <col min="7" max="7" width="20" bestFit="1" customWidth="1"/>
    <col min="8" max="8" width="18.7109375" bestFit="1" customWidth="1"/>
  </cols>
  <sheetData>
    <row r="1" spans="2:11" ht="64.5" customHeight="1" x14ac:dyDescent="0.25">
      <c r="B1" s="6" t="s">
        <v>947</v>
      </c>
      <c r="C1" s="67" t="s">
        <v>948</v>
      </c>
      <c r="D1" s="69" t="s">
        <v>949</v>
      </c>
      <c r="E1" s="67" t="s">
        <v>950</v>
      </c>
      <c r="F1" t="s">
        <v>955</v>
      </c>
    </row>
    <row r="2" spans="2:11" ht="15" customHeight="1" x14ac:dyDescent="0.25">
      <c r="B2" s="65" t="s">
        <v>1</v>
      </c>
      <c r="C2" s="68">
        <v>18</v>
      </c>
      <c r="D2" s="70">
        <f>PAA!$AD$62</f>
        <v>898913770</v>
      </c>
      <c r="E2" s="71">
        <f>PAA!$AE$62</f>
        <v>0.2017995951969401</v>
      </c>
      <c r="F2">
        <v>2</v>
      </c>
      <c r="G2" s="28"/>
      <c r="H2" s="70">
        <v>360418710.48000002</v>
      </c>
      <c r="K2">
        <v>332417926.82999998</v>
      </c>
    </row>
    <row r="3" spans="2:11" ht="15.75" x14ac:dyDescent="0.25">
      <c r="B3" s="29" t="s">
        <v>32</v>
      </c>
      <c r="C3" s="68">
        <v>13</v>
      </c>
      <c r="D3" s="70">
        <f>PAA!$AD$81</f>
        <v>5193782</v>
      </c>
      <c r="E3" s="71">
        <f>PAA!$AE$81</f>
        <v>1.1277271609995903</v>
      </c>
      <c r="F3">
        <v>3</v>
      </c>
      <c r="G3" s="28"/>
      <c r="H3" s="70">
        <v>66186380.200000003</v>
      </c>
    </row>
    <row r="4" spans="2:11" ht="15.75" x14ac:dyDescent="0.25">
      <c r="B4" s="30" t="s">
        <v>46</v>
      </c>
      <c r="C4" s="68">
        <v>18</v>
      </c>
      <c r="D4" s="70">
        <f>PAA!$AD$106</f>
        <v>9008657</v>
      </c>
      <c r="E4" s="71">
        <f>PAA!$AE$106</f>
        <v>-0.14519479464631882</v>
      </c>
      <c r="F4">
        <v>5</v>
      </c>
      <c r="G4" s="28"/>
      <c r="H4" s="70">
        <v>18738986.050000001</v>
      </c>
    </row>
    <row r="5" spans="2:11" ht="15.75" x14ac:dyDescent="0.25">
      <c r="B5" s="66" t="s">
        <v>126</v>
      </c>
      <c r="C5" s="68">
        <v>3</v>
      </c>
      <c r="D5" s="70">
        <f>PAA!$AD$111</f>
        <v>2723000</v>
      </c>
      <c r="E5" s="71">
        <f>PAA!$AE$111</f>
        <v>3.6755978928341322E-3</v>
      </c>
      <c r="H5" s="70">
        <f>SUM(H2:H4)</f>
        <v>445344076.73000002</v>
      </c>
    </row>
    <row r="6" spans="2:11" ht="15.75" x14ac:dyDescent="0.25">
      <c r="B6" s="31" t="s">
        <v>264</v>
      </c>
      <c r="C6" s="68">
        <v>36</v>
      </c>
      <c r="D6" s="70">
        <f>PAA!$AD$152</f>
        <v>44951405</v>
      </c>
      <c r="E6" s="71">
        <f>PAA!$AE$152</f>
        <v>0.34598230700923754</v>
      </c>
    </row>
    <row r="7" spans="2:11" ht="15.75" x14ac:dyDescent="0.25">
      <c r="B7" s="32" t="s">
        <v>253</v>
      </c>
      <c r="C7" s="68">
        <v>58</v>
      </c>
      <c r="D7" s="70">
        <f>PAA!$AD$231</f>
        <v>53840000</v>
      </c>
      <c r="E7" s="71">
        <f>PAA!$AE$231</f>
        <v>1.4316099630558346E-2</v>
      </c>
    </row>
    <row r="8" spans="2:11" ht="15.75" x14ac:dyDescent="0.25">
      <c r="B8" s="33" t="s">
        <v>265</v>
      </c>
      <c r="C8" s="68">
        <v>0</v>
      </c>
      <c r="D8" s="70">
        <v>0</v>
      </c>
    </row>
    <row r="9" spans="2:11" ht="15.75" x14ac:dyDescent="0.25">
      <c r="B9" s="34" t="s">
        <v>266</v>
      </c>
      <c r="C9" s="68">
        <v>0</v>
      </c>
      <c r="D9" s="70">
        <v>0</v>
      </c>
    </row>
    <row r="10" spans="2:11" ht="15.75" x14ac:dyDescent="0.25">
      <c r="C10" s="72">
        <f>SUM(C2:C9)</f>
        <v>146</v>
      </c>
      <c r="D10" s="73">
        <f>SUM(D2:D9)</f>
        <v>1014630614</v>
      </c>
      <c r="E10" s="56"/>
    </row>
  </sheetData>
  <conditionalFormatting sqref="E10">
    <cfRule type="cellIs" dxfId="0" priority="1" operator="greaterThan">
      <formula>0.0001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7"/>
  <sheetViews>
    <sheetView zoomScale="80" zoomScaleNormal="80" workbookViewId="0">
      <pane ySplit="1" topLeftCell="A38" activePane="bottomLeft" state="frozen"/>
      <selection pane="bottomLeft" activeCell="B64" sqref="B64"/>
    </sheetView>
  </sheetViews>
  <sheetFormatPr baseColWidth="10" defaultRowHeight="15" x14ac:dyDescent="0.25"/>
  <cols>
    <col min="1" max="1" width="19" style="2" customWidth="1"/>
    <col min="2" max="2" width="11.42578125" style="2"/>
    <col min="3" max="3" width="59.85546875" style="27" customWidth="1"/>
    <col min="4" max="5" width="15" style="54" customWidth="1"/>
    <col min="6" max="6" width="13.85546875" style="54" customWidth="1"/>
    <col min="7" max="7" width="19.85546875" style="54" customWidth="1"/>
    <col min="8" max="11" width="17.5703125" style="54" customWidth="1"/>
    <col min="12" max="12" width="17.140625" style="54" customWidth="1"/>
    <col min="13" max="13" width="21.28515625" style="37" customWidth="1"/>
    <col min="14" max="14" width="15.85546875" style="13" customWidth="1"/>
    <col min="15" max="15" width="11.42578125" style="13"/>
    <col min="16" max="16384" width="11.42578125" style="6"/>
  </cols>
  <sheetData>
    <row r="1" spans="1:15" s="2" customFormat="1" ht="57" customHeight="1" x14ac:dyDescent="0.25">
      <c r="A1" s="4" t="s">
        <v>318</v>
      </c>
      <c r="B1" s="3" t="s">
        <v>461</v>
      </c>
      <c r="C1" s="4" t="s">
        <v>462</v>
      </c>
      <c r="D1" s="38" t="s">
        <v>1</v>
      </c>
      <c r="E1" s="39" t="s">
        <v>32</v>
      </c>
      <c r="F1" s="40" t="s">
        <v>46</v>
      </c>
      <c r="G1" s="41" t="s">
        <v>126</v>
      </c>
      <c r="H1" s="42" t="s">
        <v>264</v>
      </c>
      <c r="I1" s="43" t="s">
        <v>265</v>
      </c>
      <c r="J1" s="44" t="s">
        <v>709</v>
      </c>
      <c r="K1" s="45" t="s">
        <v>253</v>
      </c>
      <c r="L1" s="46" t="s">
        <v>710</v>
      </c>
      <c r="M1" s="35" t="s">
        <v>463</v>
      </c>
      <c r="N1" s="3" t="s">
        <v>465</v>
      </c>
      <c r="O1" s="3" t="s">
        <v>464</v>
      </c>
    </row>
    <row r="2" spans="1:15" x14ac:dyDescent="0.25">
      <c r="A2" s="14" t="s">
        <v>466</v>
      </c>
      <c r="B2" s="7" t="s">
        <v>131</v>
      </c>
      <c r="C2" s="20" t="s">
        <v>364</v>
      </c>
      <c r="D2" s="47"/>
      <c r="E2" s="47"/>
      <c r="F2" s="47"/>
      <c r="G2" s="47"/>
      <c r="H2" s="47"/>
      <c r="I2" s="47"/>
      <c r="J2" s="47"/>
      <c r="K2" s="47"/>
      <c r="L2" s="47"/>
      <c r="M2" s="36">
        <f>SUM(D2:L2)</f>
        <v>0</v>
      </c>
      <c r="N2" s="12"/>
      <c r="O2" s="12"/>
    </row>
    <row r="3" spans="1:15" x14ac:dyDescent="0.25">
      <c r="A3" s="15"/>
      <c r="B3" s="5" t="s">
        <v>319</v>
      </c>
      <c r="C3" s="21" t="s">
        <v>365</v>
      </c>
      <c r="D3" s="48"/>
      <c r="E3" s="48"/>
      <c r="F3" s="48"/>
      <c r="G3" s="48"/>
      <c r="H3" s="48"/>
      <c r="I3" s="48"/>
      <c r="J3" s="48"/>
      <c r="K3" s="48"/>
      <c r="L3" s="48"/>
      <c r="M3" s="36"/>
      <c r="N3" s="12"/>
      <c r="O3" s="12"/>
    </row>
    <row r="4" spans="1:15" ht="25.5" x14ac:dyDescent="0.25">
      <c r="A4" s="16" t="s">
        <v>253</v>
      </c>
      <c r="B4" s="8" t="s">
        <v>187</v>
      </c>
      <c r="C4" s="22" t="s">
        <v>366</v>
      </c>
      <c r="D4" s="49"/>
      <c r="E4" s="49"/>
      <c r="F4" s="49"/>
      <c r="G4" s="49"/>
      <c r="H4" s="49"/>
      <c r="I4" s="49"/>
      <c r="J4" s="49"/>
      <c r="K4" s="49"/>
      <c r="L4" s="49"/>
      <c r="M4" s="36">
        <f t="shared" ref="M4:M66" si="0">SUM(D4:L4)</f>
        <v>0</v>
      </c>
      <c r="N4" s="12"/>
      <c r="O4" s="12"/>
    </row>
    <row r="5" spans="1:15" x14ac:dyDescent="0.25">
      <c r="A5" s="15"/>
      <c r="B5" s="5" t="s">
        <v>334</v>
      </c>
      <c r="C5" s="21" t="s">
        <v>367</v>
      </c>
      <c r="D5" s="48"/>
      <c r="E5" s="48"/>
      <c r="F5" s="48"/>
      <c r="G5" s="48"/>
      <c r="H5" s="48"/>
      <c r="I5" s="48"/>
      <c r="J5" s="48"/>
      <c r="K5" s="48"/>
      <c r="L5" s="48"/>
      <c r="M5" s="36"/>
      <c r="N5" s="12"/>
      <c r="O5" s="12"/>
    </row>
    <row r="6" spans="1:15" x14ac:dyDescent="0.25">
      <c r="A6" s="14" t="s">
        <v>466</v>
      </c>
      <c r="B6" s="7" t="s">
        <v>132</v>
      </c>
      <c r="C6" s="20" t="s">
        <v>368</v>
      </c>
      <c r="D6" s="47"/>
      <c r="E6" s="47"/>
      <c r="F6" s="47"/>
      <c r="G6" s="47"/>
      <c r="H6" s="47"/>
      <c r="I6" s="47"/>
      <c r="J6" s="47"/>
      <c r="K6" s="47"/>
      <c r="L6" s="47"/>
      <c r="M6" s="36">
        <f t="shared" si="0"/>
        <v>0</v>
      </c>
      <c r="N6" s="12"/>
      <c r="O6" s="12"/>
    </row>
    <row r="7" spans="1:15" x14ac:dyDescent="0.25">
      <c r="A7" s="15"/>
      <c r="B7" s="5" t="s">
        <v>335</v>
      </c>
      <c r="C7" s="21" t="s">
        <v>369</v>
      </c>
      <c r="D7" s="48"/>
      <c r="E7" s="48"/>
      <c r="F7" s="48"/>
      <c r="G7" s="48"/>
      <c r="H7" s="48"/>
      <c r="I7" s="48"/>
      <c r="J7" s="48"/>
      <c r="K7" s="48"/>
      <c r="L7" s="48"/>
      <c r="M7" s="36"/>
      <c r="N7" s="12"/>
      <c r="O7" s="12"/>
    </row>
    <row r="8" spans="1:15" x14ac:dyDescent="0.25">
      <c r="A8" s="14" t="s">
        <v>466</v>
      </c>
      <c r="B8" s="7" t="s">
        <v>320</v>
      </c>
      <c r="C8" s="20" t="s">
        <v>370</v>
      </c>
      <c r="D8" s="47"/>
      <c r="E8" s="47"/>
      <c r="F8" s="47"/>
      <c r="G8" s="47"/>
      <c r="H8" s="47"/>
      <c r="I8" s="47"/>
      <c r="J8" s="47"/>
      <c r="K8" s="47"/>
      <c r="L8" s="47"/>
      <c r="M8" s="36">
        <f t="shared" si="0"/>
        <v>0</v>
      </c>
      <c r="N8" s="12"/>
      <c r="O8" s="12"/>
    </row>
    <row r="9" spans="1:15" ht="38.25" x14ac:dyDescent="0.25">
      <c r="A9" s="17" t="s">
        <v>32</v>
      </c>
      <c r="B9" s="9" t="s">
        <v>336</v>
      </c>
      <c r="C9" s="23" t="s">
        <v>371</v>
      </c>
      <c r="D9" s="50"/>
      <c r="E9" s="50"/>
      <c r="F9" s="50"/>
      <c r="G9" s="50"/>
      <c r="H9" s="50"/>
      <c r="I9" s="50"/>
      <c r="J9" s="50"/>
      <c r="K9" s="50"/>
      <c r="L9" s="50"/>
      <c r="M9" s="36">
        <f t="shared" si="0"/>
        <v>0</v>
      </c>
      <c r="N9" s="12"/>
      <c r="O9" s="12"/>
    </row>
    <row r="10" spans="1:15" ht="25.5" x14ac:dyDescent="0.25">
      <c r="A10" s="15"/>
      <c r="B10" s="5" t="s">
        <v>337</v>
      </c>
      <c r="C10" s="21" t="s">
        <v>372</v>
      </c>
      <c r="D10" s="48"/>
      <c r="E10" s="48"/>
      <c r="F10" s="48"/>
      <c r="G10" s="48"/>
      <c r="H10" s="48"/>
      <c r="I10" s="48"/>
      <c r="J10" s="48"/>
      <c r="K10" s="48"/>
      <c r="L10" s="48"/>
      <c r="M10" s="36"/>
      <c r="N10" s="12"/>
      <c r="O10" s="12"/>
    </row>
    <row r="11" spans="1:15" ht="25.5" x14ac:dyDescent="0.25">
      <c r="A11" s="15"/>
      <c r="B11" s="5" t="s">
        <v>338</v>
      </c>
      <c r="C11" s="21" t="s">
        <v>373</v>
      </c>
      <c r="D11" s="48"/>
      <c r="E11" s="48"/>
      <c r="F11" s="48"/>
      <c r="G11" s="48"/>
      <c r="H11" s="48"/>
      <c r="I11" s="48"/>
      <c r="J11" s="48"/>
      <c r="K11" s="48"/>
      <c r="L11" s="48"/>
      <c r="M11" s="36"/>
      <c r="N11" s="12"/>
      <c r="O11" s="12"/>
    </row>
    <row r="12" spans="1:15" x14ac:dyDescent="0.25">
      <c r="A12" s="15"/>
      <c r="B12" s="5" t="s">
        <v>339</v>
      </c>
      <c r="C12" s="21" t="s">
        <v>374</v>
      </c>
      <c r="D12" s="48"/>
      <c r="E12" s="48"/>
      <c r="F12" s="48"/>
      <c r="G12" s="48"/>
      <c r="H12" s="48"/>
      <c r="I12" s="48"/>
      <c r="J12" s="48"/>
      <c r="K12" s="48"/>
      <c r="L12" s="48"/>
      <c r="M12" s="36"/>
      <c r="N12" s="12"/>
      <c r="O12" s="12"/>
    </row>
    <row r="13" spans="1:15" x14ac:dyDescent="0.25">
      <c r="A13" s="18" t="s">
        <v>46</v>
      </c>
      <c r="B13" s="10" t="s">
        <v>54</v>
      </c>
      <c r="C13" s="24" t="s">
        <v>375</v>
      </c>
      <c r="D13" s="51"/>
      <c r="E13" s="51"/>
      <c r="F13" s="51"/>
      <c r="G13" s="51"/>
      <c r="H13" s="51"/>
      <c r="I13" s="51"/>
      <c r="J13" s="51"/>
      <c r="K13" s="51"/>
      <c r="L13" s="51"/>
      <c r="M13" s="36">
        <f t="shared" si="0"/>
        <v>0</v>
      </c>
      <c r="N13" s="12"/>
      <c r="O13" s="12"/>
    </row>
    <row r="14" spans="1:15" x14ac:dyDescent="0.25">
      <c r="A14" s="18" t="s">
        <v>46</v>
      </c>
      <c r="B14" s="10" t="s">
        <v>55</v>
      </c>
      <c r="C14" s="24" t="s">
        <v>376</v>
      </c>
      <c r="D14" s="51"/>
      <c r="E14" s="51"/>
      <c r="F14" s="51"/>
      <c r="G14" s="51"/>
      <c r="H14" s="51"/>
      <c r="I14" s="51"/>
      <c r="J14" s="51"/>
      <c r="K14" s="51"/>
      <c r="L14" s="51"/>
      <c r="M14" s="36">
        <f t="shared" si="0"/>
        <v>0</v>
      </c>
      <c r="N14" s="12"/>
      <c r="O14" s="12"/>
    </row>
    <row r="15" spans="1:15" x14ac:dyDescent="0.25">
      <c r="A15" s="18" t="s">
        <v>46</v>
      </c>
      <c r="B15" s="10" t="s">
        <v>56</v>
      </c>
      <c r="C15" s="24" t="s">
        <v>377</v>
      </c>
      <c r="D15" s="51"/>
      <c r="E15" s="51"/>
      <c r="F15" s="51"/>
      <c r="G15" s="51"/>
      <c r="H15" s="51"/>
      <c r="I15" s="51"/>
      <c r="J15" s="51"/>
      <c r="K15" s="51"/>
      <c r="L15" s="51"/>
      <c r="M15" s="36">
        <f t="shared" si="0"/>
        <v>0</v>
      </c>
      <c r="N15" s="12"/>
      <c r="O15" s="12"/>
    </row>
    <row r="16" spans="1:15" x14ac:dyDescent="0.25">
      <c r="A16" s="18" t="s">
        <v>46</v>
      </c>
      <c r="B16" s="10" t="s">
        <v>57</v>
      </c>
      <c r="C16" s="24" t="s">
        <v>378</v>
      </c>
      <c r="D16" s="51"/>
      <c r="E16" s="51"/>
      <c r="F16" s="51"/>
      <c r="G16" s="51"/>
      <c r="H16" s="51"/>
      <c r="I16" s="51"/>
      <c r="J16" s="51"/>
      <c r="K16" s="51"/>
      <c r="L16" s="51"/>
      <c r="M16" s="36">
        <f t="shared" si="0"/>
        <v>0</v>
      </c>
      <c r="N16" s="12"/>
      <c r="O16" s="12"/>
    </row>
    <row r="17" spans="1:15" x14ac:dyDescent="0.25">
      <c r="A17" s="18" t="s">
        <v>46</v>
      </c>
      <c r="B17" s="10" t="s">
        <v>116</v>
      </c>
      <c r="C17" s="24" t="s">
        <v>379</v>
      </c>
      <c r="D17" s="51"/>
      <c r="E17" s="51"/>
      <c r="F17" s="51"/>
      <c r="G17" s="51"/>
      <c r="H17" s="51"/>
      <c r="I17" s="51"/>
      <c r="J17" s="51"/>
      <c r="K17" s="51"/>
      <c r="L17" s="51"/>
      <c r="M17" s="36">
        <f t="shared" si="0"/>
        <v>0</v>
      </c>
      <c r="N17" s="12"/>
      <c r="O17" s="12"/>
    </row>
    <row r="18" spans="1:15" x14ac:dyDescent="0.25">
      <c r="A18" s="18" t="s">
        <v>46</v>
      </c>
      <c r="B18" s="10" t="s">
        <v>58</v>
      </c>
      <c r="C18" s="24" t="s">
        <v>380</v>
      </c>
      <c r="D18" s="51"/>
      <c r="E18" s="51"/>
      <c r="F18" s="51"/>
      <c r="G18" s="51"/>
      <c r="H18" s="51"/>
      <c r="I18" s="51"/>
      <c r="J18" s="51"/>
      <c r="K18" s="51"/>
      <c r="L18" s="51"/>
      <c r="M18" s="36">
        <f t="shared" si="0"/>
        <v>0</v>
      </c>
      <c r="N18" s="12"/>
      <c r="O18" s="12"/>
    </row>
    <row r="19" spans="1:15" x14ac:dyDescent="0.25">
      <c r="A19" s="18" t="s">
        <v>46</v>
      </c>
      <c r="B19" s="10" t="s">
        <v>59</v>
      </c>
      <c r="C19" s="24" t="s">
        <v>381</v>
      </c>
      <c r="D19" s="51"/>
      <c r="E19" s="51"/>
      <c r="F19" s="51"/>
      <c r="G19" s="51"/>
      <c r="H19" s="51"/>
      <c r="I19" s="51"/>
      <c r="J19" s="51"/>
      <c r="K19" s="51"/>
      <c r="L19" s="51"/>
      <c r="M19" s="36">
        <f t="shared" si="0"/>
        <v>0</v>
      </c>
      <c r="N19" s="12"/>
      <c r="O19" s="12"/>
    </row>
    <row r="20" spans="1:15" x14ac:dyDescent="0.25">
      <c r="A20" s="18" t="s">
        <v>46</v>
      </c>
      <c r="B20" s="10" t="s">
        <v>60</v>
      </c>
      <c r="C20" s="24" t="s">
        <v>382</v>
      </c>
      <c r="D20" s="51"/>
      <c r="E20" s="51"/>
      <c r="F20" s="51"/>
      <c r="G20" s="51"/>
      <c r="H20" s="51"/>
      <c r="I20" s="51"/>
      <c r="J20" s="51"/>
      <c r="K20" s="51"/>
      <c r="L20" s="51"/>
      <c r="M20" s="36">
        <f t="shared" si="0"/>
        <v>0</v>
      </c>
      <c r="N20" s="12"/>
      <c r="O20" s="12"/>
    </row>
    <row r="21" spans="1:15" ht="25.5" x14ac:dyDescent="0.25">
      <c r="A21" s="18" t="s">
        <v>46</v>
      </c>
      <c r="B21" s="10" t="s">
        <v>61</v>
      </c>
      <c r="C21" s="24" t="s">
        <v>383</v>
      </c>
      <c r="D21" s="51"/>
      <c r="E21" s="51"/>
      <c r="F21" s="51"/>
      <c r="G21" s="51"/>
      <c r="H21" s="51"/>
      <c r="I21" s="51"/>
      <c r="J21" s="51"/>
      <c r="K21" s="51"/>
      <c r="L21" s="51"/>
      <c r="M21" s="36">
        <f t="shared" si="0"/>
        <v>0</v>
      </c>
      <c r="N21" s="12"/>
      <c r="O21" s="12"/>
    </row>
    <row r="22" spans="1:15" x14ac:dyDescent="0.25">
      <c r="A22" s="15"/>
      <c r="B22" s="5" t="s">
        <v>128</v>
      </c>
      <c r="C22" s="21" t="s">
        <v>384</v>
      </c>
      <c r="D22" s="48"/>
      <c r="E22" s="48"/>
      <c r="F22" s="48"/>
      <c r="G22" s="48"/>
      <c r="H22" s="48"/>
      <c r="I22" s="48"/>
      <c r="J22" s="48"/>
      <c r="K22" s="48"/>
      <c r="L22" s="48"/>
      <c r="M22" s="36"/>
      <c r="N22" s="12"/>
      <c r="O22" s="12"/>
    </row>
    <row r="23" spans="1:15" ht="25.5" x14ac:dyDescent="0.25">
      <c r="A23" s="19" t="s">
        <v>1</v>
      </c>
      <c r="B23" s="11" t="s">
        <v>5</v>
      </c>
      <c r="C23" s="25" t="s">
        <v>385</v>
      </c>
      <c r="D23" s="52"/>
      <c r="E23" s="52"/>
      <c r="F23" s="52"/>
      <c r="G23" s="52"/>
      <c r="H23" s="52"/>
      <c r="I23" s="52"/>
      <c r="J23" s="52"/>
      <c r="K23" s="52"/>
      <c r="L23" s="52"/>
      <c r="M23" s="36">
        <f t="shared" si="0"/>
        <v>0</v>
      </c>
      <c r="N23" s="12"/>
      <c r="O23" s="12"/>
    </row>
    <row r="24" spans="1:15" ht="25.5" x14ac:dyDescent="0.25">
      <c r="A24" s="19" t="s">
        <v>1</v>
      </c>
      <c r="B24" s="11" t="s">
        <v>6</v>
      </c>
      <c r="C24" s="25" t="s">
        <v>386</v>
      </c>
      <c r="D24" s="52"/>
      <c r="E24" s="52"/>
      <c r="F24" s="52"/>
      <c r="G24" s="52"/>
      <c r="H24" s="52"/>
      <c r="I24" s="52"/>
      <c r="J24" s="52"/>
      <c r="K24" s="52"/>
      <c r="L24" s="52"/>
      <c r="M24" s="36">
        <f t="shared" si="0"/>
        <v>0</v>
      </c>
      <c r="N24" s="12"/>
      <c r="O24" s="12"/>
    </row>
    <row r="25" spans="1:15" ht="25.5" x14ac:dyDescent="0.25">
      <c r="A25" s="19" t="s">
        <v>1</v>
      </c>
      <c r="B25" s="11" t="s">
        <v>340</v>
      </c>
      <c r="C25" s="25" t="s">
        <v>387</v>
      </c>
      <c r="D25" s="52"/>
      <c r="E25" s="52"/>
      <c r="F25" s="52"/>
      <c r="G25" s="52"/>
      <c r="H25" s="52"/>
      <c r="I25" s="52"/>
      <c r="J25" s="52"/>
      <c r="K25" s="52"/>
      <c r="L25" s="52"/>
      <c r="M25" s="36">
        <f t="shared" si="0"/>
        <v>0</v>
      </c>
      <c r="N25" s="12"/>
      <c r="O25" s="12"/>
    </row>
    <row r="26" spans="1:15" x14ac:dyDescent="0.25">
      <c r="A26" s="18" t="s">
        <v>46</v>
      </c>
      <c r="B26" s="10" t="s">
        <v>62</v>
      </c>
      <c r="C26" s="24" t="s">
        <v>388</v>
      </c>
      <c r="D26" s="51"/>
      <c r="E26" s="51"/>
      <c r="F26" s="51"/>
      <c r="G26" s="51"/>
      <c r="H26" s="51"/>
      <c r="I26" s="51"/>
      <c r="J26" s="51"/>
      <c r="K26" s="51"/>
      <c r="L26" s="51"/>
      <c r="M26" s="36">
        <f t="shared" si="0"/>
        <v>0</v>
      </c>
      <c r="N26" s="12"/>
      <c r="O26" s="12"/>
    </row>
    <row r="27" spans="1:15" x14ac:dyDescent="0.25">
      <c r="A27" s="15"/>
      <c r="B27" s="5" t="s">
        <v>63</v>
      </c>
      <c r="C27" s="21" t="s">
        <v>389</v>
      </c>
      <c r="D27" s="48"/>
      <c r="E27" s="48"/>
      <c r="F27" s="48"/>
      <c r="G27" s="48"/>
      <c r="H27" s="48"/>
      <c r="I27" s="48"/>
      <c r="J27" s="48"/>
      <c r="K27" s="48"/>
      <c r="L27" s="48"/>
      <c r="M27" s="36"/>
      <c r="N27" s="12"/>
      <c r="O27" s="12"/>
    </row>
    <row r="28" spans="1:15" ht="25.5" x14ac:dyDescent="0.25">
      <c r="A28" s="14" t="s">
        <v>466</v>
      </c>
      <c r="B28" s="7" t="s">
        <v>133</v>
      </c>
      <c r="C28" s="20" t="s">
        <v>390</v>
      </c>
      <c r="D28" s="47"/>
      <c r="E28" s="47"/>
      <c r="F28" s="47"/>
      <c r="G28" s="47"/>
      <c r="H28" s="47"/>
      <c r="I28" s="47"/>
      <c r="J28" s="47"/>
      <c r="K28" s="47"/>
      <c r="L28" s="47"/>
      <c r="M28" s="36">
        <f t="shared" si="0"/>
        <v>0</v>
      </c>
      <c r="N28" s="12"/>
      <c r="O28" s="12"/>
    </row>
    <row r="29" spans="1:15" ht="25.5" x14ac:dyDescent="0.25">
      <c r="A29" s="14" t="s">
        <v>466</v>
      </c>
      <c r="B29" s="7" t="s">
        <v>64</v>
      </c>
      <c r="C29" s="20" t="s">
        <v>391</v>
      </c>
      <c r="D29" s="47"/>
      <c r="E29" s="47"/>
      <c r="F29" s="47"/>
      <c r="G29" s="47"/>
      <c r="H29" s="47"/>
      <c r="I29" s="47"/>
      <c r="J29" s="47"/>
      <c r="K29" s="47"/>
      <c r="L29" s="47"/>
      <c r="M29" s="36">
        <f t="shared" si="0"/>
        <v>0</v>
      </c>
      <c r="N29" s="12"/>
      <c r="O29" s="12"/>
    </row>
    <row r="30" spans="1:15" x14ac:dyDescent="0.25">
      <c r="A30" s="14" t="s">
        <v>467</v>
      </c>
      <c r="B30" s="7" t="s">
        <v>129</v>
      </c>
      <c r="C30" s="20" t="s">
        <v>392</v>
      </c>
      <c r="D30" s="47"/>
      <c r="E30" s="47"/>
      <c r="F30" s="47"/>
      <c r="G30" s="47"/>
      <c r="H30" s="47"/>
      <c r="I30" s="47"/>
      <c r="J30" s="47"/>
      <c r="K30" s="47"/>
      <c r="L30" s="47"/>
      <c r="M30" s="36">
        <f t="shared" si="0"/>
        <v>0</v>
      </c>
      <c r="N30" s="12"/>
      <c r="O30" s="12"/>
    </row>
    <row r="31" spans="1:15" x14ac:dyDescent="0.25">
      <c r="A31" s="14" t="s">
        <v>466</v>
      </c>
      <c r="B31" s="7" t="s">
        <v>134</v>
      </c>
      <c r="C31" s="20" t="s">
        <v>393</v>
      </c>
      <c r="D31" s="47"/>
      <c r="E31" s="47"/>
      <c r="F31" s="47"/>
      <c r="G31" s="47"/>
      <c r="H31" s="47"/>
      <c r="I31" s="47"/>
      <c r="J31" s="47"/>
      <c r="K31" s="47"/>
      <c r="L31" s="47"/>
      <c r="M31" s="36">
        <f t="shared" si="0"/>
        <v>0</v>
      </c>
      <c r="N31" s="12"/>
      <c r="O31" s="12"/>
    </row>
    <row r="32" spans="1:15" x14ac:dyDescent="0.25">
      <c r="A32" s="15"/>
      <c r="B32" s="5" t="s">
        <v>341</v>
      </c>
      <c r="C32" s="21" t="s">
        <v>394</v>
      </c>
      <c r="D32" s="48"/>
      <c r="E32" s="48"/>
      <c r="F32" s="48"/>
      <c r="G32" s="48"/>
      <c r="H32" s="48"/>
      <c r="I32" s="48"/>
      <c r="J32" s="48"/>
      <c r="K32" s="48"/>
      <c r="L32" s="48"/>
      <c r="M32" s="36"/>
      <c r="N32" s="12"/>
      <c r="O32" s="12"/>
    </row>
    <row r="33" spans="1:16" x14ac:dyDescent="0.25">
      <c r="A33" s="15"/>
      <c r="B33" s="5" t="s">
        <v>127</v>
      </c>
      <c r="C33" s="21" t="s">
        <v>395</v>
      </c>
      <c r="D33" s="48"/>
      <c r="E33" s="48"/>
      <c r="F33" s="48"/>
      <c r="G33" s="48"/>
      <c r="H33" s="48"/>
      <c r="I33" s="48"/>
      <c r="J33" s="48"/>
      <c r="K33" s="48"/>
      <c r="L33" s="48"/>
      <c r="M33" s="36"/>
      <c r="N33" s="12"/>
      <c r="O33" s="12"/>
    </row>
    <row r="34" spans="1:16" x14ac:dyDescent="0.25">
      <c r="A34" s="18" t="s">
        <v>46</v>
      </c>
      <c r="B34" s="10" t="s">
        <v>65</v>
      </c>
      <c r="C34" s="24" t="s">
        <v>396</v>
      </c>
      <c r="D34" s="51"/>
      <c r="E34" s="51"/>
      <c r="F34" s="51">
        <v>172704.03</v>
      </c>
      <c r="G34" s="51"/>
      <c r="H34" s="51">
        <v>16724.78</v>
      </c>
      <c r="I34" s="51"/>
      <c r="J34" s="51"/>
      <c r="K34" s="51"/>
      <c r="L34" s="51"/>
      <c r="M34" s="36">
        <f t="shared" si="0"/>
        <v>189428.81</v>
      </c>
      <c r="N34" s="12"/>
      <c r="O34" s="12"/>
    </row>
    <row r="35" spans="1:16" x14ac:dyDescent="0.25">
      <c r="A35" s="18" t="s">
        <v>46</v>
      </c>
      <c r="B35" s="10" t="s">
        <v>66</v>
      </c>
      <c r="C35" s="24" t="s">
        <v>397</v>
      </c>
      <c r="D35" s="51"/>
      <c r="E35" s="51"/>
      <c r="F35" s="51"/>
      <c r="G35" s="51"/>
      <c r="H35" s="51"/>
      <c r="I35" s="51"/>
      <c r="J35" s="51"/>
      <c r="K35" s="51"/>
      <c r="L35" s="51"/>
      <c r="M35" s="36">
        <f t="shared" si="0"/>
        <v>0</v>
      </c>
      <c r="N35" s="12"/>
      <c r="O35" s="12"/>
    </row>
    <row r="36" spans="1:16" ht="25.5" x14ac:dyDescent="0.25">
      <c r="A36" s="15"/>
      <c r="B36" s="5" t="s">
        <v>342</v>
      </c>
      <c r="C36" s="21" t="s">
        <v>398</v>
      </c>
      <c r="D36" s="48"/>
      <c r="E36" s="48"/>
      <c r="F36" s="48"/>
      <c r="G36" s="48"/>
      <c r="H36" s="48"/>
      <c r="I36" s="48"/>
      <c r="J36" s="48"/>
      <c r="K36" s="48"/>
      <c r="L36" s="48"/>
      <c r="M36" s="36"/>
      <c r="N36" s="12"/>
      <c r="O36" s="12"/>
    </row>
    <row r="37" spans="1:16" ht="25.5" x14ac:dyDescent="0.25">
      <c r="A37" s="16" t="s">
        <v>253</v>
      </c>
      <c r="B37" s="8" t="s">
        <v>188</v>
      </c>
      <c r="C37" s="22" t="s">
        <v>399</v>
      </c>
      <c r="D37" s="49"/>
      <c r="E37" s="49"/>
      <c r="F37" s="49"/>
      <c r="G37" s="49"/>
      <c r="H37" s="49"/>
      <c r="I37" s="49"/>
      <c r="J37" s="49"/>
      <c r="K37" s="49"/>
      <c r="L37" s="49"/>
      <c r="M37" s="36">
        <f t="shared" si="0"/>
        <v>0</v>
      </c>
      <c r="N37" s="12"/>
      <c r="O37" s="12"/>
    </row>
    <row r="38" spans="1:16" x14ac:dyDescent="0.25">
      <c r="A38" s="14" t="s">
        <v>466</v>
      </c>
      <c r="B38" s="7" t="s">
        <v>321</v>
      </c>
      <c r="C38" s="20" t="s">
        <v>400</v>
      </c>
      <c r="D38" s="47"/>
      <c r="E38" s="47"/>
      <c r="F38" s="47"/>
      <c r="G38" s="47"/>
      <c r="H38" s="47"/>
      <c r="I38" s="47"/>
      <c r="J38" s="47"/>
      <c r="K38" s="47"/>
      <c r="L38" s="47"/>
      <c r="M38" s="36">
        <f t="shared" si="0"/>
        <v>0</v>
      </c>
      <c r="N38" s="12"/>
      <c r="O38" s="12"/>
    </row>
    <row r="39" spans="1:16" x14ac:dyDescent="0.25">
      <c r="A39" s="18" t="s">
        <v>46</v>
      </c>
      <c r="B39" s="10" t="s">
        <v>343</v>
      </c>
      <c r="C39" s="24" t="s">
        <v>401</v>
      </c>
      <c r="D39" s="51"/>
      <c r="E39" s="51"/>
      <c r="F39" s="51"/>
      <c r="G39" s="51"/>
      <c r="H39" s="51"/>
      <c r="I39" s="51"/>
      <c r="J39" s="51"/>
      <c r="K39" s="51"/>
      <c r="L39" s="51"/>
      <c r="M39" s="36">
        <f t="shared" si="0"/>
        <v>0</v>
      </c>
      <c r="N39" s="12"/>
      <c r="O39" s="12"/>
    </row>
    <row r="40" spans="1:16" x14ac:dyDescent="0.25">
      <c r="A40" s="15"/>
      <c r="B40" s="5" t="s">
        <v>67</v>
      </c>
      <c r="C40" s="21" t="s">
        <v>402</v>
      </c>
      <c r="D40" s="48"/>
      <c r="E40" s="48"/>
      <c r="F40" s="48"/>
      <c r="G40" s="48"/>
      <c r="H40" s="48"/>
      <c r="I40" s="48"/>
      <c r="J40" s="48"/>
      <c r="K40" s="48"/>
      <c r="L40" s="48"/>
      <c r="M40" s="36"/>
      <c r="N40" s="12"/>
      <c r="O40" s="12"/>
    </row>
    <row r="41" spans="1:16" x14ac:dyDescent="0.25">
      <c r="A41" s="14" t="s">
        <v>466</v>
      </c>
      <c r="B41" s="7" t="s">
        <v>322</v>
      </c>
      <c r="C41" s="20" t="s">
        <v>403</v>
      </c>
      <c r="D41" s="47"/>
      <c r="E41" s="47"/>
      <c r="F41" s="47"/>
      <c r="G41" s="47"/>
      <c r="H41" s="47"/>
      <c r="I41" s="47"/>
      <c r="J41" s="47"/>
      <c r="K41" s="47"/>
      <c r="L41" s="47"/>
      <c r="M41" s="36">
        <f t="shared" si="0"/>
        <v>0</v>
      </c>
      <c r="N41" s="12"/>
      <c r="O41" s="12"/>
    </row>
    <row r="42" spans="1:16" x14ac:dyDescent="0.25">
      <c r="A42" s="14" t="s">
        <v>466</v>
      </c>
      <c r="B42" s="7" t="s">
        <v>323</v>
      </c>
      <c r="C42" s="20" t="s">
        <v>404</v>
      </c>
      <c r="D42" s="47"/>
      <c r="E42" s="47"/>
      <c r="F42" s="47"/>
      <c r="G42" s="47"/>
      <c r="H42" s="47"/>
      <c r="I42" s="47"/>
      <c r="J42" s="47"/>
      <c r="K42" s="47"/>
      <c r="L42" s="47"/>
      <c r="M42" s="36">
        <f t="shared" si="0"/>
        <v>0</v>
      </c>
      <c r="N42" s="12"/>
      <c r="O42" s="12"/>
    </row>
    <row r="43" spans="1:16" x14ac:dyDescent="0.25">
      <c r="A43" s="14" t="s">
        <v>466</v>
      </c>
      <c r="B43" s="7" t="s">
        <v>324</v>
      </c>
      <c r="C43" s="20" t="s">
        <v>405</v>
      </c>
      <c r="D43" s="47"/>
      <c r="E43" s="47"/>
      <c r="F43" s="47"/>
      <c r="G43" s="47"/>
      <c r="H43" s="47"/>
      <c r="I43" s="47"/>
      <c r="J43" s="47"/>
      <c r="K43" s="47"/>
      <c r="L43" s="47"/>
      <c r="M43" s="36">
        <f t="shared" si="0"/>
        <v>0</v>
      </c>
      <c r="N43" s="12"/>
      <c r="O43" s="12"/>
    </row>
    <row r="44" spans="1:16" x14ac:dyDescent="0.25">
      <c r="A44" s="16" t="s">
        <v>253</v>
      </c>
      <c r="B44" s="8" t="s">
        <v>189</v>
      </c>
      <c r="C44" s="22" t="s">
        <v>406</v>
      </c>
      <c r="D44" s="49"/>
      <c r="E44" s="49"/>
      <c r="F44" s="49"/>
      <c r="G44" s="49"/>
      <c r="H44" s="49"/>
      <c r="I44" s="49"/>
      <c r="J44" s="49"/>
      <c r="K44" s="49"/>
      <c r="L44" s="49"/>
      <c r="M44" s="36">
        <f t="shared" si="0"/>
        <v>0</v>
      </c>
      <c r="N44" s="12"/>
      <c r="O44" s="12"/>
    </row>
    <row r="45" spans="1:16" x14ac:dyDescent="0.25">
      <c r="A45" s="16" t="s">
        <v>253</v>
      </c>
      <c r="B45" s="8" t="s">
        <v>190</v>
      </c>
      <c r="C45" s="22" t="s">
        <v>407</v>
      </c>
      <c r="D45" s="49"/>
      <c r="E45" s="49"/>
      <c r="F45" s="49"/>
      <c r="G45" s="49"/>
      <c r="H45" s="49"/>
      <c r="I45" s="49"/>
      <c r="J45" s="49"/>
      <c r="K45" s="49"/>
      <c r="L45" s="49"/>
      <c r="M45" s="36">
        <f t="shared" si="0"/>
        <v>0</v>
      </c>
      <c r="N45" s="12"/>
      <c r="O45" s="12"/>
    </row>
    <row r="46" spans="1:16" ht="25.5" x14ac:dyDescent="0.25">
      <c r="A46" s="16" t="s">
        <v>253</v>
      </c>
      <c r="B46" s="8" t="s">
        <v>191</v>
      </c>
      <c r="C46" s="22" t="s">
        <v>408</v>
      </c>
      <c r="D46" s="49"/>
      <c r="E46" s="49"/>
      <c r="F46" s="49"/>
      <c r="G46" s="49"/>
      <c r="H46" s="49"/>
      <c r="I46" s="49"/>
      <c r="J46" s="49"/>
      <c r="K46" s="49"/>
      <c r="L46" s="49"/>
      <c r="M46" s="36">
        <f t="shared" si="0"/>
        <v>0</v>
      </c>
      <c r="N46" s="12"/>
      <c r="O46" s="12"/>
    </row>
    <row r="47" spans="1:16" s="63" customFormat="1" x14ac:dyDescent="0.25">
      <c r="A47" s="57" t="s">
        <v>126</v>
      </c>
      <c r="B47" s="58" t="s">
        <v>33</v>
      </c>
      <c r="C47" s="59" t="s">
        <v>409</v>
      </c>
      <c r="D47" s="60">
        <v>11554.4</v>
      </c>
      <c r="E47" s="60">
        <f>85045.73-D47</f>
        <v>73491.33</v>
      </c>
      <c r="F47" s="60"/>
      <c r="G47" s="60">
        <v>931444</v>
      </c>
      <c r="H47" s="60"/>
      <c r="I47" s="60">
        <v>186289</v>
      </c>
      <c r="J47" s="60"/>
      <c r="K47" s="60"/>
      <c r="L47" s="60"/>
      <c r="M47" s="61">
        <f t="shared" si="0"/>
        <v>1202778.73</v>
      </c>
      <c r="N47" s="62"/>
      <c r="O47" s="62"/>
      <c r="P47" s="64">
        <v>5081</v>
      </c>
    </row>
    <row r="48" spans="1:16" ht="25.5" x14ac:dyDescent="0.25">
      <c r="A48" s="15"/>
      <c r="B48" s="5" t="s">
        <v>325</v>
      </c>
      <c r="C48" s="21" t="s">
        <v>410</v>
      </c>
      <c r="D48" s="48"/>
      <c r="E48" s="48"/>
      <c r="F48" s="48"/>
      <c r="G48" s="48"/>
      <c r="H48" s="48"/>
      <c r="I48" s="48"/>
      <c r="J48" s="48"/>
      <c r="K48" s="48"/>
      <c r="L48" s="48"/>
      <c r="M48" s="36"/>
      <c r="N48" s="12"/>
      <c r="O48" s="12"/>
    </row>
    <row r="49" spans="1:15" x14ac:dyDescent="0.25">
      <c r="A49" s="16" t="s">
        <v>253</v>
      </c>
      <c r="B49" s="8" t="s">
        <v>192</v>
      </c>
      <c r="C49" s="22" t="s">
        <v>411</v>
      </c>
      <c r="D49" s="49"/>
      <c r="E49" s="49"/>
      <c r="F49" s="49"/>
      <c r="G49" s="49"/>
      <c r="H49" s="49"/>
      <c r="I49" s="49"/>
      <c r="J49" s="49"/>
      <c r="K49" s="49"/>
      <c r="L49" s="49"/>
      <c r="M49" s="36">
        <f t="shared" si="0"/>
        <v>0</v>
      </c>
      <c r="N49" s="12"/>
      <c r="O49" s="12"/>
    </row>
    <row r="50" spans="1:15" ht="25.5" x14ac:dyDescent="0.25">
      <c r="A50" s="15"/>
      <c r="B50" s="5" t="s">
        <v>344</v>
      </c>
      <c r="C50" s="21" t="s">
        <v>412</v>
      </c>
      <c r="D50" s="48"/>
      <c r="E50" s="48"/>
      <c r="F50" s="48"/>
      <c r="G50" s="48"/>
      <c r="H50" s="48"/>
      <c r="I50" s="48"/>
      <c r="J50" s="48"/>
      <c r="K50" s="48"/>
      <c r="L50" s="48"/>
      <c r="M50" s="36"/>
      <c r="N50" s="12"/>
      <c r="O50" s="12"/>
    </row>
    <row r="51" spans="1:15" x14ac:dyDescent="0.25">
      <c r="A51" s="15"/>
      <c r="B51" s="5" t="s">
        <v>117</v>
      </c>
      <c r="C51" s="21" t="s">
        <v>413</v>
      </c>
      <c r="D51" s="48"/>
      <c r="E51" s="48"/>
      <c r="F51" s="48"/>
      <c r="G51" s="55"/>
      <c r="H51" s="48"/>
      <c r="I51" s="48"/>
      <c r="J51" s="48"/>
      <c r="K51" s="48"/>
      <c r="L51" s="48"/>
      <c r="M51" s="36"/>
      <c r="N51" s="12"/>
      <c r="O51" s="12"/>
    </row>
    <row r="52" spans="1:15" x14ac:dyDescent="0.25">
      <c r="A52" s="15"/>
      <c r="B52" s="5" t="s">
        <v>345</v>
      </c>
      <c r="C52" s="21" t="s">
        <v>414</v>
      </c>
      <c r="D52" s="48"/>
      <c r="E52" s="48"/>
      <c r="F52" s="48"/>
      <c r="G52" s="48"/>
      <c r="H52" s="48"/>
      <c r="I52" s="48"/>
      <c r="J52" s="48"/>
      <c r="K52" s="48"/>
      <c r="L52" s="48"/>
      <c r="M52" s="36"/>
      <c r="N52" s="12"/>
      <c r="O52" s="12"/>
    </row>
    <row r="53" spans="1:15" x14ac:dyDescent="0.25">
      <c r="A53" s="14" t="s">
        <v>467</v>
      </c>
      <c r="B53" s="7" t="s">
        <v>326</v>
      </c>
      <c r="C53" s="20" t="s">
        <v>415</v>
      </c>
      <c r="D53" s="47"/>
      <c r="E53" s="47"/>
      <c r="F53" s="47"/>
      <c r="G53" s="47"/>
      <c r="H53" s="47"/>
      <c r="I53" s="47"/>
      <c r="J53" s="47"/>
      <c r="K53" s="47"/>
      <c r="L53" s="47"/>
      <c r="M53" s="36">
        <f t="shared" si="0"/>
        <v>0</v>
      </c>
      <c r="N53" s="12"/>
      <c r="O53" s="12"/>
    </row>
    <row r="54" spans="1:15" x14ac:dyDescent="0.25">
      <c r="A54" s="14" t="s">
        <v>467</v>
      </c>
      <c r="B54" s="7" t="s">
        <v>327</v>
      </c>
      <c r="C54" s="20" t="s">
        <v>416</v>
      </c>
      <c r="D54" s="47"/>
      <c r="E54" s="47"/>
      <c r="F54" s="47"/>
      <c r="G54" s="47"/>
      <c r="H54" s="47"/>
      <c r="I54" s="47"/>
      <c r="J54" s="47"/>
      <c r="K54" s="47"/>
      <c r="L54" s="47"/>
      <c r="M54" s="36">
        <f t="shared" si="0"/>
        <v>0</v>
      </c>
      <c r="N54" s="12"/>
      <c r="O54" s="12"/>
    </row>
    <row r="55" spans="1:15" x14ac:dyDescent="0.25">
      <c r="A55" s="15"/>
      <c r="B55" s="5" t="s">
        <v>115</v>
      </c>
      <c r="C55" s="21" t="s">
        <v>417</v>
      </c>
      <c r="D55" s="48"/>
      <c r="E55" s="48"/>
      <c r="F55" s="48"/>
      <c r="G55" s="55"/>
      <c r="H55" s="48"/>
      <c r="I55" s="48"/>
      <c r="J55" s="48"/>
      <c r="K55" s="48"/>
      <c r="L55" s="48"/>
      <c r="M55" s="36"/>
      <c r="N55" s="12"/>
      <c r="O55" s="12"/>
    </row>
    <row r="56" spans="1:15" x14ac:dyDescent="0.25">
      <c r="A56" s="15"/>
      <c r="B56" s="5" t="s">
        <v>346</v>
      </c>
      <c r="C56" s="21" t="s">
        <v>418</v>
      </c>
      <c r="D56" s="48"/>
      <c r="E56" s="48"/>
      <c r="F56" s="48"/>
      <c r="G56" s="48"/>
      <c r="H56" s="48"/>
      <c r="I56" s="48"/>
      <c r="J56" s="48"/>
      <c r="K56" s="48"/>
      <c r="L56" s="48"/>
      <c r="M56" s="36"/>
      <c r="N56" s="12"/>
      <c r="O56" s="12"/>
    </row>
    <row r="57" spans="1:15" x14ac:dyDescent="0.25">
      <c r="A57" s="14" t="s">
        <v>466</v>
      </c>
      <c r="B57" s="7" t="s">
        <v>135</v>
      </c>
      <c r="C57" s="20" t="s">
        <v>419</v>
      </c>
      <c r="D57" s="47"/>
      <c r="E57" s="47"/>
      <c r="F57" s="47"/>
      <c r="G57" s="47"/>
      <c r="H57" s="47"/>
      <c r="I57" s="47"/>
      <c r="J57" s="47"/>
      <c r="K57" s="47"/>
      <c r="L57" s="47"/>
      <c r="M57" s="36">
        <f t="shared" si="0"/>
        <v>0</v>
      </c>
      <c r="N57" s="12"/>
      <c r="O57" s="12"/>
    </row>
    <row r="58" spans="1:15" ht="25.5" x14ac:dyDescent="0.25">
      <c r="A58" s="15"/>
      <c r="B58" s="5" t="s">
        <v>347</v>
      </c>
      <c r="C58" s="21" t="s">
        <v>420</v>
      </c>
      <c r="D58" s="48"/>
      <c r="E58" s="48"/>
      <c r="F58" s="48"/>
      <c r="G58" s="48"/>
      <c r="H58" s="48"/>
      <c r="I58" s="48"/>
      <c r="J58" s="48"/>
      <c r="K58" s="48"/>
      <c r="L58" s="48"/>
      <c r="M58" s="36"/>
      <c r="N58" s="12"/>
      <c r="O58" s="12"/>
    </row>
    <row r="59" spans="1:15" x14ac:dyDescent="0.25">
      <c r="A59" s="14" t="s">
        <v>466</v>
      </c>
      <c r="B59" s="7" t="s">
        <v>136</v>
      </c>
      <c r="C59" s="20" t="s">
        <v>421</v>
      </c>
      <c r="D59" s="47"/>
      <c r="E59" s="47"/>
      <c r="F59" s="47"/>
      <c r="G59" s="47"/>
      <c r="H59" s="47"/>
      <c r="I59" s="47"/>
      <c r="J59" s="47"/>
      <c r="K59" s="47"/>
      <c r="L59" s="47"/>
      <c r="M59" s="36">
        <f t="shared" si="0"/>
        <v>0</v>
      </c>
      <c r="N59" s="12"/>
      <c r="O59" s="12"/>
    </row>
    <row r="60" spans="1:15" x14ac:dyDescent="0.25">
      <c r="A60" s="15"/>
      <c r="B60" s="5" t="s">
        <v>348</v>
      </c>
      <c r="C60" s="21" t="s">
        <v>422</v>
      </c>
      <c r="D60" s="48"/>
      <c r="E60" s="48"/>
      <c r="F60" s="48"/>
      <c r="G60" s="48"/>
      <c r="H60" s="48"/>
      <c r="I60" s="48"/>
      <c r="J60" s="48"/>
      <c r="K60" s="48"/>
      <c r="L60" s="48"/>
      <c r="M60" s="36"/>
      <c r="N60" s="12"/>
      <c r="O60" s="12"/>
    </row>
    <row r="61" spans="1:15" x14ac:dyDescent="0.25">
      <c r="A61" s="15"/>
      <c r="B61" s="5" t="s">
        <v>72</v>
      </c>
      <c r="C61" s="21" t="s">
        <v>423</v>
      </c>
      <c r="D61" s="48"/>
      <c r="E61" s="48"/>
      <c r="F61" s="48"/>
      <c r="G61" s="48"/>
      <c r="H61" s="48"/>
      <c r="I61" s="48"/>
      <c r="J61" s="48"/>
      <c r="K61" s="48"/>
      <c r="L61" s="48"/>
      <c r="M61" s="36"/>
      <c r="N61" s="12"/>
      <c r="O61" s="12"/>
    </row>
    <row r="62" spans="1:15" x14ac:dyDescent="0.25">
      <c r="A62" s="14" t="s">
        <v>466</v>
      </c>
      <c r="B62" s="7" t="s">
        <v>328</v>
      </c>
      <c r="C62" s="20" t="s">
        <v>424</v>
      </c>
      <c r="D62" s="47"/>
      <c r="E62" s="47"/>
      <c r="F62" s="47"/>
      <c r="G62" s="47"/>
      <c r="H62" s="47"/>
      <c r="I62" s="47"/>
      <c r="J62" s="47"/>
      <c r="K62" s="47"/>
      <c r="L62" s="47"/>
      <c r="M62" s="36">
        <f t="shared" si="0"/>
        <v>0</v>
      </c>
      <c r="N62" s="12"/>
      <c r="O62" s="12"/>
    </row>
    <row r="63" spans="1:15" ht="25.5" x14ac:dyDescent="0.25">
      <c r="A63" s="18" t="s">
        <v>46</v>
      </c>
      <c r="B63" s="10" t="s">
        <v>50</v>
      </c>
      <c r="C63" s="24" t="s">
        <v>425</v>
      </c>
      <c r="D63" s="51"/>
      <c r="E63" s="51"/>
      <c r="F63" s="51"/>
      <c r="G63" s="51"/>
      <c r="H63" s="51"/>
      <c r="I63" s="51"/>
      <c r="J63" s="51"/>
      <c r="K63" s="51"/>
      <c r="L63" s="51"/>
      <c r="M63" s="36">
        <f t="shared" si="0"/>
        <v>0</v>
      </c>
      <c r="N63" s="12"/>
      <c r="O63" s="12"/>
    </row>
    <row r="64" spans="1:15" ht="25.5" x14ac:dyDescent="0.25">
      <c r="A64" s="15"/>
      <c r="B64" s="5" t="s">
        <v>349</v>
      </c>
      <c r="C64" s="21" t="s">
        <v>426</v>
      </c>
      <c r="D64" s="48"/>
      <c r="E64" s="48"/>
      <c r="F64" s="48"/>
      <c r="G64" s="48"/>
      <c r="H64" s="48"/>
      <c r="I64" s="48"/>
      <c r="J64" s="48"/>
      <c r="K64" s="48"/>
      <c r="L64" s="48"/>
      <c r="M64" s="36"/>
      <c r="N64" s="12"/>
      <c r="O64" s="12"/>
    </row>
    <row r="65" spans="1:15" ht="25.5" x14ac:dyDescent="0.25">
      <c r="A65" s="14" t="s">
        <v>466</v>
      </c>
      <c r="B65" s="7" t="s">
        <v>350</v>
      </c>
      <c r="C65" s="20" t="s">
        <v>427</v>
      </c>
      <c r="D65" s="47"/>
      <c r="E65" s="47"/>
      <c r="F65" s="47"/>
      <c r="G65" s="47"/>
      <c r="H65" s="47"/>
      <c r="I65" s="47"/>
      <c r="J65" s="47"/>
      <c r="K65" s="47"/>
      <c r="L65" s="47"/>
      <c r="M65" s="36">
        <f t="shared" si="0"/>
        <v>0</v>
      </c>
      <c r="N65" s="12"/>
      <c r="O65" s="12"/>
    </row>
    <row r="66" spans="1:15" ht="25.5" x14ac:dyDescent="0.25">
      <c r="A66" s="16" t="s">
        <v>253</v>
      </c>
      <c r="B66" s="8" t="s">
        <v>193</v>
      </c>
      <c r="C66" s="22" t="s">
        <v>428</v>
      </c>
      <c r="D66" s="49"/>
      <c r="E66" s="49"/>
      <c r="F66" s="49"/>
      <c r="G66" s="49"/>
      <c r="H66" s="49"/>
      <c r="I66" s="49"/>
      <c r="J66" s="49"/>
      <c r="K66" s="49"/>
      <c r="L66" s="49"/>
      <c r="M66" s="36">
        <f t="shared" si="0"/>
        <v>0</v>
      </c>
      <c r="N66" s="12"/>
      <c r="O66" s="12"/>
    </row>
    <row r="67" spans="1:15" ht="25.5" x14ac:dyDescent="0.25">
      <c r="A67" s="19" t="s">
        <v>1</v>
      </c>
      <c r="B67" s="11" t="s">
        <v>351</v>
      </c>
      <c r="C67" s="25" t="s">
        <v>429</v>
      </c>
      <c r="D67" s="52"/>
      <c r="E67" s="52"/>
      <c r="F67" s="52"/>
      <c r="G67" s="52"/>
      <c r="H67" s="52"/>
      <c r="I67" s="52"/>
      <c r="J67" s="52"/>
      <c r="K67" s="52"/>
      <c r="L67" s="52"/>
      <c r="M67" s="36">
        <f t="shared" ref="M67:M96" si="1">SUM(D67:L67)</f>
        <v>0</v>
      </c>
      <c r="N67" s="12"/>
      <c r="O67" s="12"/>
    </row>
    <row r="68" spans="1:15" ht="25.5" x14ac:dyDescent="0.25">
      <c r="A68" s="14" t="s">
        <v>466</v>
      </c>
      <c r="B68" s="7" t="s">
        <v>137</v>
      </c>
      <c r="C68" s="20" t="s">
        <v>430</v>
      </c>
      <c r="D68" s="47"/>
      <c r="E68" s="47"/>
      <c r="F68" s="47"/>
      <c r="G68" s="47"/>
      <c r="H68" s="47"/>
      <c r="I68" s="47"/>
      <c r="J68" s="47"/>
      <c r="K68" s="47"/>
      <c r="L68" s="47"/>
      <c r="M68" s="36">
        <f t="shared" si="1"/>
        <v>0</v>
      </c>
      <c r="N68" s="12"/>
      <c r="O68" s="12"/>
    </row>
    <row r="69" spans="1:15" ht="25.5" x14ac:dyDescent="0.25">
      <c r="A69" s="15"/>
      <c r="B69" s="5" t="s">
        <v>68</v>
      </c>
      <c r="C69" s="21" t="s">
        <v>431</v>
      </c>
      <c r="D69" s="48"/>
      <c r="E69" s="48"/>
      <c r="F69" s="48"/>
      <c r="G69" s="48"/>
      <c r="H69" s="48"/>
      <c r="I69" s="48"/>
      <c r="J69" s="48"/>
      <c r="K69" s="48"/>
      <c r="L69" s="48"/>
      <c r="M69" s="36"/>
      <c r="N69" s="12"/>
      <c r="O69" s="12"/>
    </row>
    <row r="70" spans="1:15" ht="25.5" x14ac:dyDescent="0.25">
      <c r="A70" s="15"/>
      <c r="B70" s="5" t="s">
        <v>352</v>
      </c>
      <c r="C70" s="21" t="s">
        <v>432</v>
      </c>
      <c r="D70" s="48"/>
      <c r="E70" s="48"/>
      <c r="F70" s="48"/>
      <c r="G70" s="48"/>
      <c r="H70" s="48"/>
      <c r="I70" s="48"/>
      <c r="J70" s="48"/>
      <c r="K70" s="48"/>
      <c r="L70" s="48"/>
      <c r="M70" s="36"/>
      <c r="N70" s="12"/>
      <c r="O70" s="12"/>
    </row>
    <row r="71" spans="1:15" x14ac:dyDescent="0.25">
      <c r="A71" s="14" t="s">
        <v>466</v>
      </c>
      <c r="B71" s="7" t="s">
        <v>138</v>
      </c>
      <c r="C71" s="20" t="s">
        <v>433</v>
      </c>
      <c r="D71" s="47"/>
      <c r="E71" s="47"/>
      <c r="F71" s="47"/>
      <c r="G71" s="47"/>
      <c r="H71" s="47"/>
      <c r="I71" s="47"/>
      <c r="J71" s="47"/>
      <c r="K71" s="47"/>
      <c r="L71" s="47"/>
      <c r="M71" s="36">
        <f t="shared" si="1"/>
        <v>0</v>
      </c>
      <c r="N71" s="12"/>
      <c r="O71" s="12"/>
    </row>
    <row r="72" spans="1:15" x14ac:dyDescent="0.25">
      <c r="A72" s="14" t="s">
        <v>466</v>
      </c>
      <c r="B72" s="7" t="s">
        <v>139</v>
      </c>
      <c r="C72" s="20" t="s">
        <v>434</v>
      </c>
      <c r="D72" s="47"/>
      <c r="E72" s="47"/>
      <c r="F72" s="47"/>
      <c r="G72" s="47"/>
      <c r="H72" s="47"/>
      <c r="I72" s="47"/>
      <c r="J72" s="47"/>
      <c r="K72" s="47"/>
      <c r="L72" s="47"/>
      <c r="M72" s="36">
        <f t="shared" si="1"/>
        <v>0</v>
      </c>
      <c r="N72" s="12"/>
      <c r="O72" s="12"/>
    </row>
    <row r="73" spans="1:15" x14ac:dyDescent="0.25">
      <c r="A73" s="15"/>
      <c r="B73" s="5" t="s">
        <v>353</v>
      </c>
      <c r="C73" s="21" t="s">
        <v>435</v>
      </c>
      <c r="D73" s="48"/>
      <c r="E73" s="48"/>
      <c r="F73" s="48"/>
      <c r="G73" s="48"/>
      <c r="H73" s="48"/>
      <c r="I73" s="48"/>
      <c r="J73" s="48"/>
      <c r="K73" s="48"/>
      <c r="L73" s="48"/>
      <c r="M73" s="36"/>
      <c r="N73" s="12"/>
      <c r="O73" s="12"/>
    </row>
    <row r="74" spans="1:15" x14ac:dyDescent="0.25">
      <c r="A74" s="15"/>
      <c r="B74" s="5" t="s">
        <v>354</v>
      </c>
      <c r="C74" s="21" t="s">
        <v>436</v>
      </c>
      <c r="D74" s="48"/>
      <c r="E74" s="48"/>
      <c r="F74" s="48"/>
      <c r="G74" s="48"/>
      <c r="H74" s="48"/>
      <c r="I74" s="48"/>
      <c r="J74" s="48"/>
      <c r="K74" s="48"/>
      <c r="L74" s="48"/>
      <c r="M74" s="36"/>
      <c r="N74" s="12"/>
      <c r="O74" s="12"/>
    </row>
    <row r="75" spans="1:15" x14ac:dyDescent="0.25">
      <c r="A75" s="15"/>
      <c r="B75" s="5" t="s">
        <v>355</v>
      </c>
      <c r="C75" s="21" t="s">
        <v>437</v>
      </c>
      <c r="D75" s="48"/>
      <c r="E75" s="48"/>
      <c r="F75" s="48"/>
      <c r="G75" s="48"/>
      <c r="H75" s="48"/>
      <c r="I75" s="48"/>
      <c r="J75" s="48"/>
      <c r="K75" s="48"/>
      <c r="L75" s="48"/>
      <c r="M75" s="36"/>
      <c r="N75" s="12"/>
      <c r="O75" s="12"/>
    </row>
    <row r="76" spans="1:15" x14ac:dyDescent="0.25">
      <c r="A76" s="15"/>
      <c r="B76" s="5" t="s">
        <v>356</v>
      </c>
      <c r="C76" s="21" t="s">
        <v>438</v>
      </c>
      <c r="D76" s="48"/>
      <c r="E76" s="48"/>
      <c r="F76" s="48"/>
      <c r="G76" s="48"/>
      <c r="H76" s="48"/>
      <c r="I76" s="48"/>
      <c r="J76" s="48"/>
      <c r="K76" s="48"/>
      <c r="L76" s="48"/>
      <c r="M76" s="36"/>
      <c r="N76" s="12"/>
      <c r="O76" s="12"/>
    </row>
    <row r="77" spans="1:15" x14ac:dyDescent="0.25">
      <c r="A77" s="14" t="s">
        <v>467</v>
      </c>
      <c r="B77" s="7" t="s">
        <v>130</v>
      </c>
      <c r="C77" s="20" t="s">
        <v>439</v>
      </c>
      <c r="D77" s="47"/>
      <c r="E77" s="47"/>
      <c r="F77" s="47"/>
      <c r="G77" s="47"/>
      <c r="H77" s="47"/>
      <c r="I77" s="47"/>
      <c r="J77" s="47"/>
      <c r="K77" s="47"/>
      <c r="L77" s="47"/>
      <c r="M77" s="36">
        <f t="shared" si="1"/>
        <v>0</v>
      </c>
      <c r="N77" s="12"/>
      <c r="O77" s="12"/>
    </row>
    <row r="78" spans="1:15" x14ac:dyDescent="0.25">
      <c r="A78" s="15"/>
      <c r="B78" s="5" t="s">
        <v>357</v>
      </c>
      <c r="C78" s="21" t="s">
        <v>440</v>
      </c>
      <c r="D78" s="48"/>
      <c r="E78" s="48"/>
      <c r="F78" s="48"/>
      <c r="G78" s="48"/>
      <c r="H78" s="48"/>
      <c r="I78" s="48"/>
      <c r="J78" s="48"/>
      <c r="K78" s="48"/>
      <c r="L78" s="48"/>
      <c r="M78" s="36"/>
      <c r="N78" s="12"/>
      <c r="O78" s="12"/>
    </row>
    <row r="79" spans="1:15" x14ac:dyDescent="0.25">
      <c r="A79" s="15"/>
      <c r="B79" s="5" t="s">
        <v>358</v>
      </c>
      <c r="C79" s="21" t="s">
        <v>441</v>
      </c>
      <c r="D79" s="48"/>
      <c r="E79" s="48"/>
      <c r="F79" s="48"/>
      <c r="G79" s="48"/>
      <c r="H79" s="48"/>
      <c r="I79" s="48"/>
      <c r="J79" s="48"/>
      <c r="K79" s="48"/>
      <c r="L79" s="48"/>
      <c r="M79" s="36"/>
      <c r="N79" s="12"/>
      <c r="O79" s="12"/>
    </row>
    <row r="80" spans="1:15" x14ac:dyDescent="0.25">
      <c r="A80" s="15"/>
      <c r="B80" s="5" t="s">
        <v>359</v>
      </c>
      <c r="C80" s="21" t="s">
        <v>442</v>
      </c>
      <c r="D80" s="48"/>
      <c r="E80" s="48"/>
      <c r="F80" s="48"/>
      <c r="G80" s="48"/>
      <c r="H80" s="48"/>
      <c r="I80" s="48"/>
      <c r="J80" s="48"/>
      <c r="K80" s="48"/>
      <c r="L80" s="48"/>
      <c r="M80" s="36"/>
      <c r="N80" s="12"/>
      <c r="O80" s="12"/>
    </row>
    <row r="81" spans="1:15" x14ac:dyDescent="0.25">
      <c r="A81" s="15"/>
      <c r="B81" s="5" t="s">
        <v>360</v>
      </c>
      <c r="C81" s="21" t="s">
        <v>443</v>
      </c>
      <c r="D81" s="48"/>
      <c r="E81" s="48"/>
      <c r="F81" s="48"/>
      <c r="G81" s="48"/>
      <c r="H81" s="48"/>
      <c r="I81" s="48"/>
      <c r="J81" s="48"/>
      <c r="K81" s="48"/>
      <c r="L81" s="48"/>
      <c r="M81" s="36"/>
      <c r="N81" s="12"/>
      <c r="O81" s="12"/>
    </row>
    <row r="82" spans="1:15" x14ac:dyDescent="0.25">
      <c r="A82" s="15"/>
      <c r="B82" s="5" t="s">
        <v>361</v>
      </c>
      <c r="C82" s="21" t="s">
        <v>444</v>
      </c>
      <c r="D82" s="48"/>
      <c r="E82" s="48"/>
      <c r="F82" s="48"/>
      <c r="G82" s="48"/>
      <c r="H82" s="48"/>
      <c r="I82" s="48"/>
      <c r="J82" s="48"/>
      <c r="K82" s="48"/>
      <c r="L82" s="48"/>
      <c r="M82" s="36"/>
      <c r="N82" s="12"/>
      <c r="O82" s="12"/>
    </row>
    <row r="83" spans="1:15" x14ac:dyDescent="0.25">
      <c r="A83" s="19" t="s">
        <v>1</v>
      </c>
      <c r="B83" s="11" t="s">
        <v>4</v>
      </c>
      <c r="C83" s="25" t="s">
        <v>445</v>
      </c>
      <c r="D83" s="52"/>
      <c r="E83" s="52"/>
      <c r="F83" s="52"/>
      <c r="G83" s="52"/>
      <c r="H83" s="52"/>
      <c r="I83" s="52"/>
      <c r="J83" s="52"/>
      <c r="K83" s="52"/>
      <c r="L83" s="52"/>
      <c r="M83" s="36">
        <f t="shared" si="1"/>
        <v>0</v>
      </c>
      <c r="N83" s="12"/>
      <c r="O83" s="12"/>
    </row>
    <row r="84" spans="1:15" x14ac:dyDescent="0.25">
      <c r="A84" s="14" t="s">
        <v>466</v>
      </c>
      <c r="B84" s="7" t="s">
        <v>140</v>
      </c>
      <c r="C84" s="20" t="s">
        <v>446</v>
      </c>
      <c r="D84" s="47"/>
      <c r="E84" s="47"/>
      <c r="F84" s="47"/>
      <c r="G84" s="47"/>
      <c r="H84" s="47"/>
      <c r="I84" s="47"/>
      <c r="J84" s="47"/>
      <c r="K84" s="47"/>
      <c r="L84" s="47"/>
      <c r="M84" s="36">
        <f t="shared" si="1"/>
        <v>0</v>
      </c>
      <c r="N84" s="12"/>
      <c r="O84" s="12"/>
    </row>
    <row r="85" spans="1:15" x14ac:dyDescent="0.25">
      <c r="A85" s="16" t="s">
        <v>253</v>
      </c>
      <c r="B85" s="8" t="s">
        <v>194</v>
      </c>
      <c r="C85" s="22" t="s">
        <v>447</v>
      </c>
      <c r="D85" s="49"/>
      <c r="E85" s="49"/>
      <c r="F85" s="49"/>
      <c r="G85" s="49"/>
      <c r="H85" s="49"/>
      <c r="I85" s="49"/>
      <c r="J85" s="49"/>
      <c r="K85" s="49"/>
      <c r="L85" s="49"/>
      <c r="M85" s="36">
        <f t="shared" si="1"/>
        <v>0</v>
      </c>
      <c r="N85" s="12"/>
      <c r="O85" s="12"/>
    </row>
    <row r="86" spans="1:15" x14ac:dyDescent="0.25">
      <c r="A86" s="14" t="s">
        <v>466</v>
      </c>
      <c r="B86" s="7" t="s">
        <v>141</v>
      </c>
      <c r="C86" s="20" t="s">
        <v>448</v>
      </c>
      <c r="D86" s="47"/>
      <c r="E86" s="47"/>
      <c r="F86" s="47"/>
      <c r="G86" s="47"/>
      <c r="H86" s="47"/>
      <c r="I86" s="47"/>
      <c r="J86" s="47"/>
      <c r="K86" s="47"/>
      <c r="L86" s="47"/>
      <c r="M86" s="36">
        <f t="shared" si="1"/>
        <v>0</v>
      </c>
      <c r="N86" s="12"/>
      <c r="O86" s="12"/>
    </row>
    <row r="87" spans="1:15" x14ac:dyDescent="0.25">
      <c r="A87" s="19" t="s">
        <v>1</v>
      </c>
      <c r="B87" s="11" t="s">
        <v>362</v>
      </c>
      <c r="C87" s="25" t="s">
        <v>449</v>
      </c>
      <c r="D87" s="52"/>
      <c r="E87" s="52"/>
      <c r="F87" s="52"/>
      <c r="G87" s="52"/>
      <c r="H87" s="52"/>
      <c r="I87" s="52"/>
      <c r="J87" s="52"/>
      <c r="K87" s="52"/>
      <c r="L87" s="52"/>
      <c r="M87" s="36">
        <f t="shared" si="1"/>
        <v>0</v>
      </c>
      <c r="N87" s="12"/>
      <c r="O87" s="12"/>
    </row>
    <row r="88" spans="1:15" x14ac:dyDescent="0.25">
      <c r="A88" s="15"/>
      <c r="B88" s="5" t="s">
        <v>51</v>
      </c>
      <c r="C88" s="21" t="s">
        <v>450</v>
      </c>
      <c r="D88" s="48"/>
      <c r="E88" s="48"/>
      <c r="F88" s="48"/>
      <c r="G88" s="48"/>
      <c r="H88" s="48"/>
      <c r="I88" s="48"/>
      <c r="J88" s="48"/>
      <c r="K88" s="48"/>
      <c r="L88" s="48"/>
      <c r="M88" s="36"/>
      <c r="N88" s="12"/>
      <c r="O88" s="12"/>
    </row>
    <row r="89" spans="1:15" x14ac:dyDescent="0.25">
      <c r="A89" s="15"/>
      <c r="B89" s="5" t="s">
        <v>52</v>
      </c>
      <c r="C89" s="21" t="s">
        <v>451</v>
      </c>
      <c r="D89" s="48"/>
      <c r="E89" s="48"/>
      <c r="F89" s="48"/>
      <c r="G89" s="48"/>
      <c r="H89" s="48"/>
      <c r="I89" s="48"/>
      <c r="J89" s="48"/>
      <c r="K89" s="48"/>
      <c r="L89" s="48"/>
      <c r="M89" s="36"/>
      <c r="N89" s="12"/>
      <c r="O89" s="12"/>
    </row>
    <row r="90" spans="1:15" x14ac:dyDescent="0.25">
      <c r="A90" s="15"/>
      <c r="B90" s="5" t="s">
        <v>69</v>
      </c>
      <c r="C90" s="21" t="s">
        <v>452</v>
      </c>
      <c r="D90" s="48"/>
      <c r="E90" s="48"/>
      <c r="F90" s="48"/>
      <c r="G90" s="48"/>
      <c r="H90" s="48"/>
      <c r="I90" s="48"/>
      <c r="J90" s="48"/>
      <c r="K90" s="48"/>
      <c r="L90" s="48"/>
      <c r="M90" s="36"/>
      <c r="N90" s="12"/>
      <c r="O90" s="12"/>
    </row>
    <row r="91" spans="1:15" x14ac:dyDescent="0.25">
      <c r="A91" s="18" t="s">
        <v>46</v>
      </c>
      <c r="B91" s="10" t="s">
        <v>70</v>
      </c>
      <c r="C91" s="24" t="s">
        <v>453</v>
      </c>
      <c r="D91" s="51"/>
      <c r="E91" s="51"/>
      <c r="F91" s="51"/>
      <c r="G91" s="51"/>
      <c r="H91" s="51"/>
      <c r="I91" s="51"/>
      <c r="J91" s="51"/>
      <c r="K91" s="51"/>
      <c r="L91" s="51"/>
      <c r="M91" s="36">
        <f t="shared" si="1"/>
        <v>0</v>
      </c>
      <c r="N91" s="12"/>
      <c r="O91" s="12"/>
    </row>
    <row r="92" spans="1:15" x14ac:dyDescent="0.25">
      <c r="A92" s="16" t="s">
        <v>253</v>
      </c>
      <c r="B92" s="8" t="s">
        <v>195</v>
      </c>
      <c r="C92" s="22" t="s">
        <v>454</v>
      </c>
      <c r="D92" s="49"/>
      <c r="E92" s="49"/>
      <c r="F92" s="49"/>
      <c r="G92" s="49"/>
      <c r="H92" s="49"/>
      <c r="I92" s="49"/>
      <c r="J92" s="49"/>
      <c r="K92" s="49"/>
      <c r="L92" s="49"/>
      <c r="M92" s="36">
        <f t="shared" si="1"/>
        <v>0</v>
      </c>
      <c r="N92" s="12"/>
      <c r="O92" s="12"/>
    </row>
    <row r="93" spans="1:15" x14ac:dyDescent="0.25">
      <c r="A93" s="15"/>
      <c r="B93" s="5" t="s">
        <v>53</v>
      </c>
      <c r="C93" s="21" t="s">
        <v>455</v>
      </c>
      <c r="D93" s="48"/>
      <c r="E93" s="48"/>
      <c r="F93" s="48"/>
      <c r="G93" s="48"/>
      <c r="H93" s="48"/>
      <c r="I93" s="48"/>
      <c r="J93" s="48"/>
      <c r="K93" s="48"/>
      <c r="L93" s="48"/>
      <c r="M93" s="36"/>
      <c r="N93" s="12"/>
      <c r="O93" s="12"/>
    </row>
    <row r="94" spans="1:15" x14ac:dyDescent="0.25">
      <c r="A94" s="15"/>
      <c r="B94" s="5" t="s">
        <v>71</v>
      </c>
      <c r="C94" s="21" t="s">
        <v>456</v>
      </c>
      <c r="D94" s="48"/>
      <c r="E94" s="48"/>
      <c r="F94" s="48"/>
      <c r="G94" s="48"/>
      <c r="H94" s="48"/>
      <c r="I94" s="48"/>
      <c r="J94" s="48"/>
      <c r="K94" s="48"/>
      <c r="L94" s="48"/>
      <c r="M94" s="36"/>
      <c r="N94" s="12"/>
      <c r="O94" s="12"/>
    </row>
    <row r="95" spans="1:15" x14ac:dyDescent="0.25">
      <c r="A95" s="15"/>
      <c r="B95" s="5" t="s">
        <v>363</v>
      </c>
      <c r="C95" s="21" t="s">
        <v>457</v>
      </c>
      <c r="D95" s="48"/>
      <c r="E95" s="48"/>
      <c r="F95" s="48"/>
      <c r="G95" s="48"/>
      <c r="H95" s="48"/>
      <c r="I95" s="48"/>
      <c r="J95" s="48"/>
      <c r="K95" s="48"/>
      <c r="L95" s="48"/>
      <c r="M95" s="36"/>
      <c r="N95" s="12"/>
      <c r="O95" s="12"/>
    </row>
    <row r="96" spans="1:15" x14ac:dyDescent="0.25">
      <c r="A96" s="16" t="s">
        <v>253</v>
      </c>
      <c r="B96" s="8" t="s">
        <v>196</v>
      </c>
      <c r="C96" s="22" t="s">
        <v>458</v>
      </c>
      <c r="D96" s="49"/>
      <c r="E96" s="49"/>
      <c r="F96" s="49"/>
      <c r="G96" s="49"/>
      <c r="H96" s="49"/>
      <c r="I96" s="49"/>
      <c r="J96" s="49"/>
      <c r="K96" s="49"/>
      <c r="L96" s="49"/>
      <c r="M96" s="36">
        <f t="shared" si="1"/>
        <v>0</v>
      </c>
      <c r="N96" s="12"/>
      <c r="O96" s="12"/>
    </row>
    <row r="97" spans="1:15" x14ac:dyDescent="0.25">
      <c r="A97" s="1"/>
      <c r="B97" s="1"/>
      <c r="C97" s="26"/>
      <c r="D97" s="53"/>
      <c r="E97" s="53"/>
      <c r="F97" s="53"/>
      <c r="G97" s="53"/>
      <c r="H97" s="53"/>
      <c r="I97" s="53"/>
      <c r="J97" s="53"/>
      <c r="K97" s="53"/>
      <c r="L97" s="53"/>
      <c r="M97" s="36"/>
      <c r="N97" s="12"/>
      <c r="O97" s="12"/>
    </row>
  </sheetData>
  <autoFilter ref="B1:O96" xr:uid="{00000000-0009-0000-0000-000001000000}"/>
  <hyperlinks>
    <hyperlink ref="B47" location="PAA!D88" display="3181" xr:uid="{00000000-0004-0000-01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PAA</vt:lpstr>
      <vt:lpstr>Hoja1</vt:lpstr>
      <vt:lpstr>Concentradoras</vt:lpstr>
      <vt:lpstr>PAA!Área_de_impresión</vt:lpstr>
      <vt:lpstr>PAA!Títulos_a_imprimir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Gonzalez Martinez, Maria del Carmen</dc:creator>
  <cp:lastModifiedBy>Gonzalez Martinez, Mary Carmen</cp:lastModifiedBy>
  <cp:lastPrinted>2021-10-15T18:23:36Z</cp:lastPrinted>
  <dcterms:created xsi:type="dcterms:W3CDTF">2021-05-19T17:52:00Z</dcterms:created>
  <dcterms:modified xsi:type="dcterms:W3CDTF">2021-10-15T18:35:20Z</dcterms:modified>
</cp:coreProperties>
</file>